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Valle\Desktop\"/>
    </mc:Choice>
  </mc:AlternateContent>
  <bookViews>
    <workbookView xWindow="0" yWindow="0" windowWidth="28800" windowHeight="12210" activeTab="2"/>
  </bookViews>
  <sheets>
    <sheet name="Kondensa" sheetId="1" r:id="rId1"/>
    <sheet name="Flash" sheetId="2" r:id="rId2"/>
    <sheet name="Reactor" sheetId="3" r:id="rId3"/>
    <sheet name="x"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5" l="1"/>
  <c r="F36" i="5"/>
  <c r="G36" i="5"/>
  <c r="H36" i="5"/>
  <c r="I36" i="5"/>
  <c r="J36" i="5"/>
  <c r="K36" i="5"/>
  <c r="L36" i="5"/>
  <c r="M36" i="5"/>
  <c r="N36" i="5"/>
  <c r="O36" i="5"/>
  <c r="P36" i="5"/>
  <c r="Q36" i="5"/>
  <c r="R36" i="5"/>
  <c r="S36" i="5"/>
  <c r="T36" i="5"/>
  <c r="E37" i="5"/>
  <c r="F37" i="5"/>
  <c r="G37" i="5"/>
  <c r="H37" i="5"/>
  <c r="I37" i="5"/>
  <c r="J37" i="5"/>
  <c r="K37" i="5"/>
  <c r="L37" i="5"/>
  <c r="M37" i="5"/>
  <c r="N37" i="5"/>
  <c r="O37" i="5"/>
  <c r="P37" i="5"/>
  <c r="Q37" i="5"/>
  <c r="R37" i="5"/>
  <c r="S37" i="5"/>
  <c r="T37" i="5"/>
  <c r="E38" i="5"/>
  <c r="F38" i="5"/>
  <c r="G38" i="5"/>
  <c r="H38" i="5"/>
  <c r="I38" i="5"/>
  <c r="J38" i="5"/>
  <c r="K38" i="5"/>
  <c r="L38" i="5"/>
  <c r="M38" i="5"/>
  <c r="N38" i="5"/>
  <c r="O38" i="5"/>
  <c r="P38" i="5"/>
  <c r="Q38" i="5"/>
  <c r="R38" i="5"/>
  <c r="S38" i="5"/>
  <c r="T38" i="5"/>
  <c r="E39" i="5"/>
  <c r="F39" i="5"/>
  <c r="G39" i="5"/>
  <c r="H39" i="5"/>
  <c r="I39" i="5"/>
  <c r="J39" i="5"/>
  <c r="K39" i="5"/>
  <c r="L39" i="5"/>
  <c r="M39" i="5"/>
  <c r="N39" i="5"/>
  <c r="O39" i="5"/>
  <c r="P39" i="5"/>
  <c r="Q39" i="5"/>
  <c r="R39" i="5"/>
  <c r="S39" i="5"/>
  <c r="T39" i="5"/>
  <c r="E40" i="5"/>
  <c r="F40" i="5"/>
  <c r="G40" i="5"/>
  <c r="H40" i="5"/>
  <c r="I40" i="5"/>
  <c r="J40" i="5"/>
  <c r="K40" i="5"/>
  <c r="L40" i="5"/>
  <c r="M40" i="5"/>
  <c r="N40" i="5"/>
  <c r="O40" i="5"/>
  <c r="P40" i="5"/>
  <c r="Q40" i="5"/>
  <c r="R40" i="5"/>
  <c r="S40" i="5"/>
  <c r="T40" i="5"/>
  <c r="E41" i="5"/>
  <c r="F41" i="5"/>
  <c r="G41" i="5"/>
  <c r="H41" i="5"/>
  <c r="I41" i="5"/>
  <c r="J41" i="5"/>
  <c r="K41" i="5"/>
  <c r="L41" i="5"/>
  <c r="M41" i="5"/>
  <c r="N41" i="5"/>
  <c r="O41" i="5"/>
  <c r="P41" i="5"/>
  <c r="Q41" i="5"/>
  <c r="R41" i="5"/>
  <c r="S41" i="5"/>
  <c r="T41" i="5"/>
  <c r="E42" i="5"/>
  <c r="F42" i="5"/>
  <c r="G42" i="5"/>
  <c r="H42" i="5"/>
  <c r="I42" i="5"/>
  <c r="J42" i="5"/>
  <c r="K42" i="5"/>
  <c r="L42" i="5"/>
  <c r="M42" i="5"/>
  <c r="N42" i="5"/>
  <c r="O42" i="5"/>
  <c r="P42" i="5"/>
  <c r="Q42" i="5"/>
  <c r="R42" i="5"/>
  <c r="S42" i="5"/>
  <c r="T42" i="5"/>
  <c r="E43" i="5"/>
  <c r="F43" i="5"/>
  <c r="G43" i="5"/>
  <c r="H43" i="5"/>
  <c r="I43" i="5"/>
  <c r="J43" i="5"/>
  <c r="K43" i="5"/>
  <c r="L43" i="5"/>
  <c r="M43" i="5"/>
  <c r="N43" i="5"/>
  <c r="O43" i="5"/>
  <c r="P43" i="5"/>
  <c r="Q43" i="5"/>
  <c r="R43" i="5"/>
  <c r="S43" i="5"/>
  <c r="T43" i="5"/>
  <c r="E44" i="5"/>
  <c r="F44" i="5"/>
  <c r="G44" i="5"/>
  <c r="H44" i="5"/>
  <c r="I44" i="5"/>
  <c r="J44" i="5"/>
  <c r="K44" i="5"/>
  <c r="L44" i="5"/>
  <c r="M44" i="5"/>
  <c r="N44" i="5"/>
  <c r="O44" i="5"/>
  <c r="P44" i="5"/>
  <c r="Q44" i="5"/>
  <c r="R44" i="5"/>
  <c r="S44" i="5"/>
  <c r="T44" i="5"/>
  <c r="E45" i="5"/>
  <c r="F45" i="5"/>
  <c r="G45" i="5"/>
  <c r="H45" i="5"/>
  <c r="I45" i="5"/>
  <c r="J45" i="5"/>
  <c r="K45" i="5"/>
  <c r="L45" i="5"/>
  <c r="M45" i="5"/>
  <c r="N45" i="5"/>
  <c r="O45" i="5"/>
  <c r="P45" i="5"/>
  <c r="Q45" i="5"/>
  <c r="R45" i="5"/>
  <c r="S45" i="5"/>
  <c r="T45" i="5"/>
  <c r="E46" i="5"/>
  <c r="F46" i="5"/>
  <c r="G46" i="5"/>
  <c r="H46" i="5"/>
  <c r="I46" i="5"/>
  <c r="J46" i="5"/>
  <c r="K46" i="5"/>
  <c r="L46" i="5"/>
  <c r="M46" i="5"/>
  <c r="N46" i="5"/>
  <c r="O46" i="5"/>
  <c r="P46" i="5"/>
  <c r="Q46" i="5"/>
  <c r="R46" i="5"/>
  <c r="S46" i="5"/>
  <c r="T46" i="5"/>
  <c r="E47" i="5"/>
  <c r="F47" i="5"/>
  <c r="G47" i="5"/>
  <c r="H47" i="5"/>
  <c r="I47" i="5"/>
  <c r="J47" i="5"/>
  <c r="K47" i="5"/>
  <c r="L47" i="5"/>
  <c r="M47" i="5"/>
  <c r="N47" i="5"/>
  <c r="O47" i="5"/>
  <c r="P47" i="5"/>
  <c r="Q47" i="5"/>
  <c r="R47" i="5"/>
  <c r="S47" i="5"/>
  <c r="T47" i="5"/>
  <c r="E48" i="5"/>
  <c r="F48" i="5"/>
  <c r="G48" i="5"/>
  <c r="H48" i="5"/>
  <c r="I48" i="5"/>
  <c r="J48" i="5"/>
  <c r="K48" i="5"/>
  <c r="L48" i="5"/>
  <c r="M48" i="5"/>
  <c r="N48" i="5"/>
  <c r="O48" i="5"/>
  <c r="P48" i="5"/>
  <c r="Q48" i="5"/>
  <c r="R48" i="5"/>
  <c r="S48" i="5"/>
  <c r="T48" i="5"/>
  <c r="E49" i="5"/>
  <c r="F49" i="5"/>
  <c r="G49" i="5"/>
  <c r="H49" i="5"/>
  <c r="I49" i="5"/>
  <c r="J49" i="5"/>
  <c r="K49" i="5"/>
  <c r="L49" i="5"/>
  <c r="M49" i="5"/>
  <c r="N49" i="5"/>
  <c r="O49" i="5"/>
  <c r="P49" i="5"/>
  <c r="Q49" i="5"/>
  <c r="R49" i="5"/>
  <c r="S49" i="5"/>
  <c r="T49" i="5"/>
  <c r="E50" i="5"/>
  <c r="F50" i="5"/>
  <c r="G50" i="5"/>
  <c r="H50" i="5"/>
  <c r="I50" i="5"/>
  <c r="J50" i="5"/>
  <c r="K50" i="5"/>
  <c r="L50" i="5"/>
  <c r="M50" i="5"/>
  <c r="N50" i="5"/>
  <c r="O50" i="5"/>
  <c r="P50" i="5"/>
  <c r="Q50" i="5"/>
  <c r="R50" i="5"/>
  <c r="S50" i="5"/>
  <c r="T50" i="5"/>
  <c r="E51" i="5"/>
  <c r="F51" i="5"/>
  <c r="G51" i="5"/>
  <c r="H51" i="5"/>
  <c r="I51" i="5"/>
  <c r="J51" i="5"/>
  <c r="K51" i="5"/>
  <c r="L51" i="5"/>
  <c r="M51" i="5"/>
  <c r="N51" i="5"/>
  <c r="O51" i="5"/>
  <c r="P51" i="5"/>
  <c r="Q51" i="5"/>
  <c r="R51" i="5"/>
  <c r="S51" i="5"/>
  <c r="T51" i="5"/>
  <c r="E52" i="5"/>
  <c r="F52" i="5"/>
  <c r="G52" i="5"/>
  <c r="H52" i="5"/>
  <c r="I52" i="5"/>
  <c r="J52" i="5"/>
  <c r="K52" i="5"/>
  <c r="L52" i="5"/>
  <c r="M52" i="5"/>
  <c r="N52" i="5"/>
  <c r="O52" i="5"/>
  <c r="P52" i="5"/>
  <c r="Q52" i="5"/>
  <c r="R52" i="5"/>
  <c r="S52" i="5"/>
  <c r="T52" i="5"/>
  <c r="E53" i="5"/>
  <c r="F53" i="5"/>
  <c r="G53" i="5"/>
  <c r="H53" i="5"/>
  <c r="I53" i="5"/>
  <c r="J53" i="5"/>
  <c r="K53" i="5"/>
  <c r="L53" i="5"/>
  <c r="M53" i="5"/>
  <c r="N53" i="5"/>
  <c r="O53" i="5"/>
  <c r="P53" i="5"/>
  <c r="Q53" i="5"/>
  <c r="R53" i="5"/>
  <c r="S53" i="5"/>
  <c r="T53" i="5"/>
  <c r="E54" i="5"/>
  <c r="F54" i="5"/>
  <c r="G54" i="5"/>
  <c r="H54" i="5"/>
  <c r="I54" i="5"/>
  <c r="J54" i="5"/>
  <c r="K54" i="5"/>
  <c r="L54" i="5"/>
  <c r="M54" i="5"/>
  <c r="N54" i="5"/>
  <c r="O54" i="5"/>
  <c r="P54" i="5"/>
  <c r="Q54" i="5"/>
  <c r="R54" i="5"/>
  <c r="S54" i="5"/>
  <c r="T54" i="5"/>
  <c r="E55" i="5"/>
  <c r="F55" i="5"/>
  <c r="G55" i="5"/>
  <c r="H55" i="5"/>
  <c r="I55" i="5"/>
  <c r="J55" i="5"/>
  <c r="K55" i="5"/>
  <c r="L55" i="5"/>
  <c r="M55" i="5"/>
  <c r="N55" i="5"/>
  <c r="O55" i="5"/>
  <c r="P55" i="5"/>
  <c r="Q55" i="5"/>
  <c r="R55" i="5"/>
  <c r="S55" i="5"/>
  <c r="T55" i="5"/>
  <c r="F35" i="5"/>
  <c r="G35" i="5"/>
  <c r="H35" i="5"/>
  <c r="I35" i="5"/>
  <c r="J35" i="5"/>
  <c r="K35" i="5"/>
  <c r="L35" i="5"/>
  <c r="M35" i="5"/>
  <c r="N35" i="5"/>
  <c r="O35" i="5"/>
  <c r="P35" i="5"/>
  <c r="Q35" i="5"/>
  <c r="R35" i="5"/>
  <c r="S35" i="5"/>
  <c r="T35" i="5"/>
  <c r="E35" i="5"/>
  <c r="E2" i="5"/>
  <c r="N2" i="3"/>
  <c r="E12" i="3"/>
  <c r="C12" i="3"/>
  <c r="T3" i="5"/>
  <c r="T4" i="5"/>
  <c r="T5" i="5"/>
  <c r="T6" i="5"/>
  <c r="T7" i="5"/>
  <c r="T8" i="5"/>
  <c r="T9" i="5"/>
  <c r="T10" i="5"/>
  <c r="T11" i="5"/>
  <c r="T12" i="5"/>
  <c r="T13" i="5"/>
  <c r="T14" i="5"/>
  <c r="T15" i="5"/>
  <c r="T16" i="5"/>
  <c r="T17" i="5"/>
  <c r="T18" i="5"/>
  <c r="T19" i="5"/>
  <c r="T20" i="5"/>
  <c r="T21" i="5"/>
  <c r="T22" i="5"/>
  <c r="T23" i="5"/>
  <c r="T24" i="5"/>
  <c r="T25" i="5"/>
  <c r="T26" i="5"/>
  <c r="T27" i="5"/>
  <c r="T28" i="5"/>
  <c r="T29" i="5"/>
  <c r="T30" i="5"/>
  <c r="T31" i="5"/>
  <c r="T32" i="5"/>
  <c r="S32"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R3" i="5"/>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P32" i="5"/>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N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L3" i="5"/>
  <c r="L4" i="5"/>
  <c r="L5" i="5"/>
  <c r="L6" i="5"/>
  <c r="L7" i="5"/>
  <c r="L8" i="5"/>
  <c r="L9" i="5"/>
  <c r="L10" i="5"/>
  <c r="L11" i="5"/>
  <c r="L12" i="5"/>
  <c r="L13" i="5"/>
  <c r="L14" i="5"/>
  <c r="L15" i="5"/>
  <c r="L16" i="5"/>
  <c r="L17" i="5"/>
  <c r="L18" i="5"/>
  <c r="L19" i="5"/>
  <c r="L20" i="5"/>
  <c r="L21" i="5"/>
  <c r="L22" i="5"/>
  <c r="L23" i="5"/>
  <c r="L24" i="5"/>
  <c r="L25" i="5"/>
  <c r="L26" i="5"/>
  <c r="L27" i="5"/>
  <c r="L28" i="5"/>
  <c r="L29" i="5"/>
  <c r="L30" i="5"/>
  <c r="L31" i="5"/>
  <c r="L32" i="5"/>
  <c r="K3" i="5"/>
  <c r="K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H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T2" i="5"/>
  <c r="S2" i="5"/>
  <c r="R2" i="5"/>
  <c r="Q2" i="5"/>
  <c r="P2" i="5"/>
  <c r="O2" i="5"/>
  <c r="N2" i="5"/>
  <c r="M2" i="5"/>
  <c r="L2" i="5"/>
  <c r="K2" i="5"/>
  <c r="J2" i="5"/>
  <c r="I2" i="5"/>
  <c r="H2" i="5"/>
  <c r="G2" i="5"/>
  <c r="F2"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B12" i="3"/>
  <c r="A12" i="3"/>
  <c r="F12" i="3"/>
  <c r="R2" i="3"/>
  <c r="Q17" i="3"/>
  <c r="Q16" i="3"/>
  <c r="Q15" i="3"/>
  <c r="Q14" i="3"/>
  <c r="Q13" i="3"/>
  <c r="Q12" i="3"/>
  <c r="Q11" i="3"/>
  <c r="Q10" i="3"/>
  <c r="Q9" i="3"/>
  <c r="Q8" i="3"/>
  <c r="Q7" i="3"/>
  <c r="Q6" i="3"/>
  <c r="Q4" i="3"/>
  <c r="Q5" i="3"/>
  <c r="Q3" i="3"/>
  <c r="Q2"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2" i="3"/>
  <c r="K3"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2" i="3"/>
  <c r="B2" i="3"/>
  <c r="C2" i="3" s="1"/>
  <c r="J2" i="2"/>
  <c r="K2" i="2"/>
  <c r="I2" i="2"/>
  <c r="D2" i="3" l="1"/>
  <c r="E15" i="2"/>
  <c r="E4" i="2"/>
  <c r="E5" i="2"/>
  <c r="E6" i="2"/>
  <c r="E7" i="2"/>
  <c r="E8" i="2"/>
  <c r="E9" i="2"/>
  <c r="E10" i="2"/>
  <c r="E11" i="2"/>
  <c r="E12" i="2"/>
  <c r="E13" i="2"/>
  <c r="E14" i="2"/>
  <c r="E3" i="2"/>
  <c r="D4" i="2"/>
  <c r="D5" i="2"/>
  <c r="D6" i="2"/>
  <c r="D7" i="2"/>
  <c r="D8" i="2"/>
  <c r="D9" i="2"/>
  <c r="D10" i="2"/>
  <c r="D11" i="2"/>
  <c r="D12" i="2"/>
  <c r="D13" i="2"/>
  <c r="D14" i="2"/>
  <c r="D3" i="2"/>
  <c r="C68" i="1"/>
  <c r="B3" i="1"/>
  <c r="D3" i="1"/>
  <c r="E3" i="1"/>
  <c r="F3" i="1"/>
  <c r="G3" i="1"/>
  <c r="H3" i="1"/>
  <c r="B9" i="1"/>
  <c r="D9" i="1"/>
  <c r="E9" i="1"/>
  <c r="F9" i="1"/>
  <c r="G9" i="1"/>
  <c r="H9" i="1"/>
  <c r="B11" i="1"/>
  <c r="D11" i="1"/>
  <c r="E11" i="1"/>
  <c r="F11" i="1"/>
  <c r="G11" i="1"/>
  <c r="H11" i="1"/>
  <c r="B17" i="1"/>
  <c r="D17" i="1"/>
  <c r="E17" i="1"/>
  <c r="F17" i="1"/>
  <c r="G17" i="1"/>
  <c r="H17" i="1"/>
  <c r="B19" i="1"/>
  <c r="D19" i="1"/>
  <c r="E19" i="1"/>
  <c r="F19" i="1"/>
  <c r="G19" i="1"/>
  <c r="H19" i="1"/>
  <c r="B25" i="1"/>
  <c r="D25" i="1"/>
  <c r="E25" i="1"/>
  <c r="F25" i="1"/>
  <c r="G25" i="1"/>
  <c r="H25" i="1"/>
  <c r="B27" i="1"/>
  <c r="D27" i="1"/>
  <c r="E27" i="1"/>
  <c r="F27" i="1"/>
  <c r="G27" i="1"/>
  <c r="H27" i="1"/>
  <c r="B33" i="1"/>
  <c r="D33" i="1"/>
  <c r="E33" i="1"/>
  <c r="F33" i="1"/>
  <c r="G33" i="1"/>
  <c r="H33" i="1"/>
  <c r="B35" i="1"/>
  <c r="D35" i="1"/>
  <c r="E35" i="1"/>
  <c r="F35" i="1"/>
  <c r="G35" i="1"/>
  <c r="H35" i="1"/>
  <c r="B41" i="1"/>
  <c r="D41" i="1"/>
  <c r="E41" i="1"/>
  <c r="F41" i="1"/>
  <c r="G41" i="1"/>
  <c r="H41" i="1"/>
  <c r="B43" i="1"/>
  <c r="D43" i="1"/>
  <c r="E43" i="1"/>
  <c r="F43" i="1"/>
  <c r="G43" i="1"/>
  <c r="H43" i="1"/>
  <c r="B49" i="1"/>
  <c r="D49" i="1"/>
  <c r="E49" i="1"/>
  <c r="F49" i="1"/>
  <c r="G49" i="1"/>
  <c r="H49" i="1"/>
  <c r="B51" i="1"/>
  <c r="D51" i="1"/>
  <c r="E51" i="1"/>
  <c r="F51" i="1"/>
  <c r="G51" i="1"/>
  <c r="H51" i="1"/>
  <c r="B57" i="1"/>
  <c r="D57" i="1"/>
  <c r="E57" i="1"/>
  <c r="F57" i="1"/>
  <c r="G57" i="1"/>
  <c r="H57" i="1"/>
  <c r="B59" i="1"/>
  <c r="D59" i="1"/>
  <c r="E59" i="1"/>
  <c r="F59" i="1"/>
  <c r="G59" i="1"/>
  <c r="H59" i="1"/>
  <c r="D4" i="1"/>
  <c r="D5" i="1"/>
  <c r="D6" i="1"/>
  <c r="D7" i="1"/>
  <c r="D8" i="1"/>
  <c r="D10" i="1"/>
  <c r="D12" i="1"/>
  <c r="D13" i="1"/>
  <c r="D14" i="1"/>
  <c r="D15" i="1"/>
  <c r="D16" i="1"/>
  <c r="D18" i="1"/>
  <c r="D20" i="1"/>
  <c r="D21" i="1"/>
  <c r="D22" i="1"/>
  <c r="D23" i="1"/>
  <c r="D24" i="1"/>
  <c r="D26" i="1"/>
  <c r="D28" i="1"/>
  <c r="D29" i="1"/>
  <c r="D30" i="1"/>
  <c r="D31" i="1"/>
  <c r="D32" i="1"/>
  <c r="D34" i="1"/>
  <c r="D36" i="1"/>
  <c r="D37" i="1"/>
  <c r="D38" i="1"/>
  <c r="D39" i="1"/>
  <c r="D40" i="1"/>
  <c r="D42" i="1"/>
  <c r="D44" i="1"/>
  <c r="D45" i="1"/>
  <c r="D46" i="1"/>
  <c r="D47" i="1"/>
  <c r="D48" i="1"/>
  <c r="D50" i="1"/>
  <c r="D52" i="1"/>
  <c r="D53" i="1"/>
  <c r="D54" i="1"/>
  <c r="D55" i="1"/>
  <c r="D56" i="1"/>
  <c r="D58" i="1"/>
  <c r="D60" i="1"/>
  <c r="D61" i="1"/>
  <c r="D62" i="1"/>
  <c r="D2" i="1"/>
  <c r="B2" i="1"/>
  <c r="E2" i="1"/>
  <c r="F2" i="1"/>
  <c r="G2" i="1"/>
  <c r="H2" i="1"/>
  <c r="C3" i="1"/>
  <c r="C9" i="1"/>
  <c r="B13" i="1"/>
  <c r="C13" i="1"/>
  <c r="B14" i="1"/>
  <c r="C14" i="1"/>
  <c r="C17" i="1"/>
  <c r="B18" i="1"/>
  <c r="C18" i="1"/>
  <c r="C19" i="1"/>
  <c r="C25" i="1"/>
  <c r="B29" i="1"/>
  <c r="C29" i="1"/>
  <c r="B30" i="1"/>
  <c r="C30" i="1"/>
  <c r="C33" i="1"/>
  <c r="B34" i="1"/>
  <c r="C34" i="1"/>
  <c r="C35" i="1"/>
  <c r="B37" i="1"/>
  <c r="C37" i="1"/>
  <c r="B38" i="1"/>
  <c r="C38" i="1"/>
  <c r="B39" i="1"/>
  <c r="C39" i="1"/>
  <c r="C41" i="1"/>
  <c r="B42" i="1"/>
  <c r="C42" i="1"/>
  <c r="C43" i="1"/>
  <c r="B45" i="1"/>
  <c r="C45" i="1"/>
  <c r="B46" i="1"/>
  <c r="C46" i="1"/>
  <c r="B47" i="1"/>
  <c r="C47" i="1"/>
  <c r="C49" i="1"/>
  <c r="B50" i="1"/>
  <c r="C50" i="1"/>
  <c r="C51" i="1"/>
  <c r="B53" i="1"/>
  <c r="C53" i="1"/>
  <c r="B54" i="1"/>
  <c r="C54" i="1"/>
  <c r="B55" i="1"/>
  <c r="C55" i="1"/>
  <c r="C57" i="1"/>
  <c r="B58" i="1"/>
  <c r="C58" i="1"/>
  <c r="C59" i="1"/>
  <c r="B61" i="1"/>
  <c r="C61" i="1"/>
  <c r="B62" i="1"/>
  <c r="C62" i="1"/>
  <c r="C2" i="1"/>
  <c r="E58" i="1"/>
  <c r="F58" i="1"/>
  <c r="G58" i="1"/>
  <c r="B60" i="1"/>
  <c r="E60" i="1"/>
  <c r="F60" i="1"/>
  <c r="G60" i="1"/>
  <c r="H60" i="1"/>
  <c r="E61" i="1"/>
  <c r="F61" i="1"/>
  <c r="G61" i="1"/>
  <c r="H61" i="1"/>
  <c r="E62" i="1"/>
  <c r="F62" i="1"/>
  <c r="G62" i="1"/>
  <c r="B4" i="1"/>
  <c r="B5" i="1"/>
  <c r="E5" i="1"/>
  <c r="F5" i="1"/>
  <c r="G5" i="1"/>
  <c r="H5" i="1"/>
  <c r="B6" i="1"/>
  <c r="E6" i="1"/>
  <c r="F6" i="1"/>
  <c r="G6" i="1"/>
  <c r="B7" i="1"/>
  <c r="C7" i="1"/>
  <c r="B8" i="1"/>
  <c r="B10" i="1"/>
  <c r="E10" i="1"/>
  <c r="F10" i="1"/>
  <c r="G10" i="1"/>
  <c r="C11" i="1"/>
  <c r="B12" i="1"/>
  <c r="E13" i="1"/>
  <c r="F13" i="1"/>
  <c r="G13" i="1"/>
  <c r="H13" i="1"/>
  <c r="E14" i="1"/>
  <c r="F14" i="1"/>
  <c r="G14" i="1"/>
  <c r="B15" i="1"/>
  <c r="E15" i="1"/>
  <c r="F15" i="1"/>
  <c r="G15" i="1"/>
  <c r="H15" i="1"/>
  <c r="B16" i="1"/>
  <c r="E18" i="1"/>
  <c r="F18" i="1"/>
  <c r="G18" i="1"/>
  <c r="B20" i="1"/>
  <c r="B21" i="1"/>
  <c r="E21" i="1"/>
  <c r="F21" i="1"/>
  <c r="G21" i="1"/>
  <c r="H21" i="1"/>
  <c r="B22" i="1"/>
  <c r="E22" i="1"/>
  <c r="F22" i="1"/>
  <c r="G22" i="1"/>
  <c r="B23" i="1"/>
  <c r="C23" i="1"/>
  <c r="B24" i="1"/>
  <c r="B26" i="1"/>
  <c r="E26" i="1"/>
  <c r="F26" i="1"/>
  <c r="G26" i="1"/>
  <c r="C27" i="1"/>
  <c r="B28" i="1"/>
  <c r="E29" i="1"/>
  <c r="F29" i="1"/>
  <c r="G29" i="1"/>
  <c r="H29" i="1"/>
  <c r="E30" i="1"/>
  <c r="F30" i="1"/>
  <c r="G30" i="1"/>
  <c r="B31" i="1"/>
  <c r="C31" i="1"/>
  <c r="B32" i="1"/>
  <c r="E34" i="1"/>
  <c r="F34" i="1"/>
  <c r="G34" i="1"/>
  <c r="B36" i="1"/>
  <c r="E36" i="1"/>
  <c r="F36" i="1"/>
  <c r="G36" i="1"/>
  <c r="H36" i="1"/>
  <c r="E37" i="1"/>
  <c r="F37" i="1"/>
  <c r="G37" i="1"/>
  <c r="H37" i="1"/>
  <c r="E38" i="1"/>
  <c r="F38" i="1"/>
  <c r="G38" i="1"/>
  <c r="E39" i="1"/>
  <c r="F39" i="1"/>
  <c r="G39" i="1"/>
  <c r="H39" i="1"/>
  <c r="B40" i="1"/>
  <c r="E40" i="1"/>
  <c r="F40" i="1"/>
  <c r="G40" i="1"/>
  <c r="H40" i="1"/>
  <c r="E42" i="1"/>
  <c r="F42" i="1"/>
  <c r="G42" i="1"/>
  <c r="B44" i="1"/>
  <c r="E44" i="1"/>
  <c r="F44" i="1"/>
  <c r="G44" i="1"/>
  <c r="H44" i="1"/>
  <c r="E45" i="1"/>
  <c r="F45" i="1"/>
  <c r="G45" i="1"/>
  <c r="H45" i="1"/>
  <c r="E46" i="1"/>
  <c r="F46" i="1"/>
  <c r="G46" i="1"/>
  <c r="E47" i="1"/>
  <c r="F47" i="1"/>
  <c r="G47" i="1"/>
  <c r="H47" i="1"/>
  <c r="B48" i="1"/>
  <c r="E48" i="1"/>
  <c r="F48" i="1"/>
  <c r="G48" i="1"/>
  <c r="H48" i="1"/>
  <c r="E50" i="1"/>
  <c r="F50" i="1"/>
  <c r="G50" i="1"/>
  <c r="B52" i="1"/>
  <c r="E52" i="1"/>
  <c r="F52" i="1"/>
  <c r="G52" i="1"/>
  <c r="H52" i="1"/>
  <c r="E53" i="1"/>
  <c r="F53" i="1"/>
  <c r="G53" i="1"/>
  <c r="H53" i="1"/>
  <c r="E54" i="1"/>
  <c r="F54" i="1"/>
  <c r="G54" i="1"/>
  <c r="E55" i="1"/>
  <c r="F55" i="1"/>
  <c r="G55" i="1"/>
  <c r="H55" i="1"/>
  <c r="B56" i="1"/>
  <c r="E56" i="1"/>
  <c r="F56" i="1"/>
  <c r="G56" i="1"/>
  <c r="H56" i="1"/>
  <c r="H54" i="1"/>
  <c r="I54" i="1"/>
  <c r="H50" i="1"/>
  <c r="I50" i="1"/>
  <c r="H42" i="1"/>
  <c r="I42" i="1"/>
  <c r="H38" i="1"/>
  <c r="I38" i="1"/>
  <c r="H34" i="1"/>
  <c r="I34" i="1"/>
  <c r="H30" i="1"/>
  <c r="I30" i="1"/>
  <c r="H26" i="1"/>
  <c r="C26" i="1"/>
  <c r="I26" i="1"/>
  <c r="H22" i="1"/>
  <c r="H18" i="1"/>
  <c r="I18" i="1"/>
  <c r="H14" i="1"/>
  <c r="I14" i="1"/>
  <c r="H6" i="1"/>
  <c r="C6" i="1"/>
  <c r="I6" i="1"/>
  <c r="H62" i="1"/>
  <c r="I62" i="1"/>
  <c r="H58" i="1"/>
  <c r="I58" i="1"/>
  <c r="H46" i="1"/>
  <c r="I46" i="1"/>
  <c r="H10" i="1"/>
  <c r="C10" i="1"/>
  <c r="I10" i="1"/>
  <c r="C24" i="1"/>
  <c r="E24" i="1"/>
  <c r="F24" i="1"/>
  <c r="G24" i="1"/>
  <c r="I24" i="1"/>
  <c r="H24" i="1"/>
  <c r="C12" i="1"/>
  <c r="E12" i="1"/>
  <c r="F12" i="1"/>
  <c r="G12" i="1"/>
  <c r="H12" i="1"/>
  <c r="C8" i="1"/>
  <c r="E8" i="1"/>
  <c r="F8" i="1"/>
  <c r="G8" i="1"/>
  <c r="I8" i="1"/>
  <c r="H8" i="1"/>
  <c r="C22" i="1"/>
  <c r="I22" i="1"/>
  <c r="E31" i="1"/>
  <c r="F31" i="1"/>
  <c r="G31" i="1"/>
  <c r="H31" i="1"/>
  <c r="E23" i="1"/>
  <c r="F23" i="1"/>
  <c r="G23" i="1"/>
  <c r="H23" i="1"/>
  <c r="E7" i="1"/>
  <c r="F7" i="1"/>
  <c r="G7" i="1"/>
  <c r="H7" i="1"/>
  <c r="I3" i="1"/>
  <c r="C60" i="1"/>
  <c r="I60" i="1"/>
  <c r="C56" i="1"/>
  <c r="I56" i="1"/>
  <c r="C52" i="1"/>
  <c r="C48" i="1"/>
  <c r="C44" i="1"/>
  <c r="I44" i="1"/>
  <c r="C40" i="1"/>
  <c r="I40" i="1"/>
  <c r="C36" i="1"/>
  <c r="C21" i="1"/>
  <c r="C15" i="1"/>
  <c r="C5" i="1"/>
  <c r="C28" i="1"/>
  <c r="E28" i="1"/>
  <c r="F28" i="1"/>
  <c r="G28" i="1"/>
  <c r="H28" i="1"/>
  <c r="C16" i="1"/>
  <c r="E16" i="1"/>
  <c r="F16" i="1"/>
  <c r="G16" i="1"/>
  <c r="H16" i="1"/>
  <c r="C4" i="1"/>
  <c r="E4" i="1"/>
  <c r="F4" i="1"/>
  <c r="G4" i="1"/>
  <c r="H4" i="1"/>
  <c r="C32" i="1"/>
  <c r="E32" i="1"/>
  <c r="F32" i="1"/>
  <c r="G32" i="1"/>
  <c r="H32" i="1"/>
  <c r="C20" i="1"/>
  <c r="E20" i="1"/>
  <c r="F20" i="1"/>
  <c r="G20" i="1"/>
  <c r="H20" i="1"/>
  <c r="I61" i="1"/>
  <c r="I57" i="1"/>
  <c r="I53" i="1"/>
  <c r="I49" i="1"/>
  <c r="I45" i="1"/>
  <c r="I41" i="1"/>
  <c r="I37" i="1"/>
  <c r="I33" i="1"/>
  <c r="I29" i="1"/>
  <c r="I25" i="1"/>
  <c r="I21" i="1"/>
  <c r="I17" i="1"/>
  <c r="I13" i="1"/>
  <c r="I9" i="1"/>
  <c r="I5" i="1"/>
  <c r="I52" i="1"/>
  <c r="I48" i="1"/>
  <c r="I36" i="1"/>
  <c r="I32" i="1"/>
  <c r="I16" i="1"/>
  <c r="I2" i="1"/>
  <c r="I59" i="1"/>
  <c r="I55" i="1"/>
  <c r="I51" i="1"/>
  <c r="I47" i="1"/>
  <c r="I43" i="1"/>
  <c r="I39" i="1"/>
  <c r="I35" i="1"/>
  <c r="I31" i="1"/>
  <c r="I27" i="1"/>
  <c r="I19" i="1"/>
  <c r="I15" i="1"/>
  <c r="I11" i="1"/>
  <c r="I7" i="1"/>
  <c r="I4" i="1"/>
  <c r="I20" i="1"/>
  <c r="I23" i="1"/>
  <c r="I12" i="1"/>
  <c r="I28" i="1"/>
  <c r="B15" i="3" l="1"/>
  <c r="D12" i="3"/>
  <c r="F2" i="3"/>
  <c r="E2" i="3"/>
  <c r="A15" i="3" l="1"/>
  <c r="G2" i="3"/>
  <c r="M8" i="3"/>
  <c r="M16" i="3"/>
  <c r="M24" i="3"/>
  <c r="M32" i="3"/>
  <c r="M19" i="3"/>
  <c r="M27" i="3"/>
  <c r="M6" i="3"/>
  <c r="M30" i="3"/>
  <c r="M15" i="3"/>
  <c r="M9" i="3"/>
  <c r="M17" i="3"/>
  <c r="M25" i="3"/>
  <c r="M2" i="3"/>
  <c r="M3" i="3"/>
  <c r="M10" i="3"/>
  <c r="M18" i="3"/>
  <c r="M26" i="3"/>
  <c r="M11" i="3"/>
  <c r="M14" i="3"/>
  <c r="M31" i="3"/>
  <c r="M4" i="3"/>
  <c r="M12" i="3"/>
  <c r="M20" i="3"/>
  <c r="M28" i="3"/>
  <c r="M5" i="3"/>
  <c r="M13" i="3"/>
  <c r="M21" i="3"/>
  <c r="M29" i="3"/>
  <c r="M22" i="3"/>
  <c r="M7" i="3"/>
  <c r="M23" i="3"/>
  <c r="R6" i="3" l="1"/>
  <c r="R14" i="3"/>
  <c r="R13" i="3"/>
  <c r="R7" i="3"/>
  <c r="R15" i="3"/>
  <c r="R17" i="3"/>
  <c r="R12" i="3"/>
  <c r="R8" i="3"/>
  <c r="R16" i="3"/>
  <c r="R9" i="3"/>
  <c r="R5" i="3"/>
  <c r="R3" i="3"/>
  <c r="R10" i="3"/>
  <c r="R4" i="3"/>
  <c r="R11" i="3"/>
  <c r="N27" i="3"/>
  <c r="N17" i="3"/>
  <c r="N29" i="3"/>
  <c r="N23" i="3"/>
  <c r="N32" i="3"/>
  <c r="N15" i="3"/>
  <c r="N20" i="3"/>
  <c r="N11" i="3" l="1"/>
  <c r="N18" i="3"/>
  <c r="N3" i="3"/>
  <c r="A37" i="3" s="1"/>
  <c r="N28" i="3"/>
  <c r="N14" i="3"/>
  <c r="N9" i="3"/>
  <c r="N16" i="3"/>
  <c r="N13" i="3"/>
  <c r="N10" i="3"/>
  <c r="N22" i="3"/>
  <c r="N6" i="3"/>
  <c r="N4" i="3"/>
  <c r="N7" i="3"/>
  <c r="N21" i="3"/>
  <c r="N30" i="3"/>
  <c r="N25" i="3"/>
  <c r="N24" i="3"/>
  <c r="A58" i="3" s="1"/>
  <c r="N26" i="3"/>
  <c r="N31" i="3"/>
  <c r="N12" i="3"/>
  <c r="N19" i="3"/>
  <c r="N5" i="3"/>
  <c r="N8" i="3"/>
  <c r="A51" i="3"/>
  <c r="A59" i="3"/>
  <c r="A36" i="3"/>
  <c r="A63" i="3"/>
  <c r="A57" i="3"/>
  <c r="A64" i="3"/>
  <c r="A66" i="3"/>
  <c r="A44" i="3"/>
  <c r="A52" i="3"/>
  <c r="A60" i="3"/>
  <c r="A46" i="3"/>
  <c r="A45" i="3"/>
  <c r="A53" i="3"/>
  <c r="A54" i="3"/>
  <c r="A49" i="3"/>
  <c r="A50" i="3"/>
  <c r="A61" i="3"/>
  <c r="A47" i="3"/>
  <c r="A55" i="3"/>
  <c r="A48" i="3"/>
  <c r="A56" i="3"/>
  <c r="A41" i="3"/>
  <c r="A42" i="3" l="1"/>
  <c r="A39" i="3"/>
  <c r="A40" i="3"/>
  <c r="A43" i="3"/>
  <c r="A62" i="3"/>
  <c r="A38" i="3"/>
  <c r="A65" i="3"/>
</calcChain>
</file>

<file path=xl/sharedStrings.xml><?xml version="1.0" encoding="utf-8"?>
<sst xmlns="http://schemas.openxmlformats.org/spreadsheetml/2006/main" count="65" uniqueCount="62">
  <si>
    <t>Temperaturak (C)</t>
  </si>
  <si>
    <t>Yazetona5</t>
  </si>
  <si>
    <t>P air 5</t>
  </si>
  <si>
    <t>Lurrun presioa MMHG ura 5</t>
  </si>
  <si>
    <t>Lurrun presioa MMHG azetona 5</t>
  </si>
  <si>
    <t>N5 (kmol/h)</t>
  </si>
  <si>
    <t xml:space="preserve"> N4 (kmol/h)</t>
  </si>
  <si>
    <t>N6 (kmol/h)</t>
  </si>
  <si>
    <t>N4 azetona</t>
  </si>
  <si>
    <t>Y air 5</t>
  </si>
  <si>
    <t>Temperatura</t>
  </si>
  <si>
    <t>Hemos elegedido la temperatura de 5 grados porque nos parece suficietemente fria como par producir una cantidad considerble de acetona son tener que gastr mucho dinero en sistemas de enfriamientpo y asi sacar el maximo veneficio posible. aunque también hemos hecho una tabla con las distintas temperaturas para poder ver en qué caso obteníamos mayor porcentaje de acetona. Albert que cuanto más disminuyamos la temperatura más cantidad de acetona y vamos a conseguir hemos elegido la temperatura de 5 grados porque nos parecía que hoy teníamos una cantidad de acetona razonable sin tener riesgo de que la mezcla se congele y solidifique y sin tener que asumir un coste económico grande para refrigerar la mezcla. Obteniendo así un mayor beneficio para nuestra fábrica.</t>
  </si>
  <si>
    <t>N6aztona (kmol/ h)</t>
  </si>
  <si>
    <t>x6 water</t>
  </si>
  <si>
    <t>x6 aze</t>
  </si>
  <si>
    <t xml:space="preserve">L </t>
  </si>
  <si>
    <t>V</t>
  </si>
  <si>
    <t>N7 (kmol/h)</t>
  </si>
  <si>
    <t>N12(kmol/h)</t>
  </si>
  <si>
    <t>Y7azetona</t>
  </si>
  <si>
    <t>Y7water</t>
  </si>
  <si>
    <t>X12azetona</t>
  </si>
  <si>
    <t>X12water</t>
  </si>
  <si>
    <t>A</t>
  </si>
  <si>
    <t>A (L/mol*s)</t>
  </si>
  <si>
    <t>R (atm*L/mol*K)</t>
  </si>
  <si>
    <t>Ea (kJ/mol)</t>
  </si>
  <si>
    <t>R (J/mol*K)</t>
  </si>
  <si>
    <t>K(L/mol*s)</t>
  </si>
  <si>
    <t>T8 (K)</t>
  </si>
  <si>
    <t>B</t>
  </si>
  <si>
    <t>C</t>
  </si>
  <si>
    <t>Konpo</t>
  </si>
  <si>
    <t>Azet</t>
  </si>
  <si>
    <t>Ura</t>
  </si>
  <si>
    <t>PsatAz (mmHg)</t>
  </si>
  <si>
    <t>PsatW (mmHg)</t>
  </si>
  <si>
    <t>X</t>
  </si>
  <si>
    <t>X8aze</t>
  </si>
  <si>
    <t>X8W</t>
  </si>
  <si>
    <t>P8bur(mmHg)</t>
  </si>
  <si>
    <t>N7aze (kmol/h)</t>
  </si>
  <si>
    <t>N7water (kmol/h)</t>
  </si>
  <si>
    <t>PM aze (kg/kmol)</t>
  </si>
  <si>
    <t>PM water (kg/kmol)</t>
  </si>
  <si>
    <t>densi Aze lik ( kg/L)</t>
  </si>
  <si>
    <t>Densi Water lik (kg/L)</t>
  </si>
  <si>
    <t>densi hnc lik(kg/L)</t>
  </si>
  <si>
    <t>ѵaze (L/h)</t>
  </si>
  <si>
    <t>ѵwater(L/h)</t>
  </si>
  <si>
    <t>PM HCN (kg/kmol)</t>
  </si>
  <si>
    <t>ѵHCN (L/h)</t>
  </si>
  <si>
    <t>N9 (kmol/h)</t>
  </si>
  <si>
    <t>tiempo (h)</t>
  </si>
  <si>
    <t>Vcstr (L)</t>
  </si>
  <si>
    <t>ѵtotal (L/h)</t>
  </si>
  <si>
    <t>Faze0 (mol/h)</t>
  </si>
  <si>
    <t>Xazetona [ra,V1]</t>
  </si>
  <si>
    <t>Caze0(kmol/L)</t>
  </si>
  <si>
    <t>CHCN0(kmol/L)</t>
  </si>
  <si>
    <t>Kte</t>
  </si>
  <si>
    <t>rA0 (mol/L*s)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</si>
</sst>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name val="Calibri"/>
      <family val="2"/>
      <scheme val="minor"/>
    </font>
    <font>
      <sz val="11"/>
      <color theme="1"/>
      <name val="Calibri"/>
      <family val="2"/>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s>
  <cellStyleXfs count="1">
    <xf numFmtId="0" fontId="0" fillId="0" borderId="0"/>
  </cellStyleXfs>
  <cellXfs count="17">
    <xf numFmtId="0" fontId="0" fillId="0" borderId="0" xfId="0"/>
    <xf numFmtId="0" fontId="0" fillId="2" borderId="1" xfId="0" applyFill="1" applyBorder="1"/>
    <xf numFmtId="0" fontId="0" fillId="2" borderId="2" xfId="0" applyFill="1" applyBorder="1"/>
    <xf numFmtId="0" fontId="0" fillId="3" borderId="0" xfId="0" applyFill="1"/>
    <xf numFmtId="0" fontId="0" fillId="2" borderId="3" xfId="0" applyFill="1" applyBorder="1"/>
    <xf numFmtId="0" fontId="0" fillId="0" borderId="1" xfId="0" applyBorder="1"/>
    <xf numFmtId="0" fontId="1" fillId="2" borderId="2" xfId="0" applyFont="1" applyFill="1" applyBorder="1"/>
    <xf numFmtId="0" fontId="1" fillId="2" borderId="4" xfId="0" applyFont="1" applyFill="1" applyBorder="1"/>
    <xf numFmtId="0" fontId="0" fillId="0" borderId="1" xfId="0" applyFill="1" applyBorder="1"/>
    <xf numFmtId="0" fontId="0" fillId="3" borderId="1" xfId="0" applyFill="1" applyBorder="1"/>
    <xf numFmtId="0" fontId="0" fillId="2" borderId="0" xfId="0" applyFill="1"/>
    <xf numFmtId="0" fontId="0" fillId="0" borderId="2" xfId="0" applyFill="1" applyBorder="1"/>
    <xf numFmtId="0" fontId="1" fillId="2" borderId="3" xfId="0" applyFont="1" applyFill="1" applyBorder="1"/>
    <xf numFmtId="0" fontId="1" fillId="2" borderId="0" xfId="0" applyFont="1" applyFill="1" applyBorder="1"/>
    <xf numFmtId="0" fontId="2" fillId="2" borderId="0" xfId="0" applyFont="1" applyFill="1"/>
    <xf numFmtId="0" fontId="0" fillId="0" borderId="0" xfId="0" applyFill="1"/>
    <xf numFmtId="0" fontId="0" fillId="0" borderId="0" xfId="0"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525487355623575E-2"/>
          <c:y val="4.4614887501913225E-2"/>
          <c:w val="0.9195812986284726"/>
          <c:h val="0.80573875335526335"/>
        </c:manualLayout>
      </c:layout>
      <c:scatterChart>
        <c:scatterStyle val="smoothMarker"/>
        <c:varyColors val="0"/>
        <c:ser>
          <c:idx val="0"/>
          <c:order val="0"/>
          <c:tx>
            <c:strRef>
              <c:f>Flash!$C$1</c:f>
              <c:strCache>
                <c:ptCount val="1"/>
                <c:pt idx="0">
                  <c:v>Y7azetona</c:v>
                </c:pt>
              </c:strCache>
            </c:strRef>
          </c:tx>
          <c:spPr>
            <a:ln w="19050" cap="rnd">
              <a:solidFill>
                <a:schemeClr val="accent1"/>
              </a:solidFill>
              <a:round/>
            </a:ln>
            <a:effectLst/>
          </c:spPr>
          <c:marker>
            <c:symbol val="none"/>
          </c:marker>
          <c:xVal>
            <c:numRef>
              <c:f>Flash!$C$2:$C$14</c:f>
              <c:numCache>
                <c:formatCode>General</c:formatCode>
                <c:ptCount val="13"/>
                <c:pt idx="0">
                  <c:v>0</c:v>
                </c:pt>
                <c:pt idx="1">
                  <c:v>0.6381</c:v>
                </c:pt>
                <c:pt idx="2">
                  <c:v>0.73009999999999997</c:v>
                </c:pt>
                <c:pt idx="3">
                  <c:v>0.77159999999999995</c:v>
                </c:pt>
                <c:pt idx="4">
                  <c:v>0.79159999999999997</c:v>
                </c:pt>
                <c:pt idx="5">
                  <c:v>0.81240000000000001</c:v>
                </c:pt>
                <c:pt idx="6">
                  <c:v>0.82689999999999997</c:v>
                </c:pt>
                <c:pt idx="7">
                  <c:v>0.8387</c:v>
                </c:pt>
                <c:pt idx="8">
                  <c:v>0.85319999999999996</c:v>
                </c:pt>
                <c:pt idx="9">
                  <c:v>0.87119999999999997</c:v>
                </c:pt>
                <c:pt idx="10">
                  <c:v>0.89500000000000002</c:v>
                </c:pt>
                <c:pt idx="11">
                  <c:v>0.9335</c:v>
                </c:pt>
                <c:pt idx="12">
                  <c:v>0.9627</c:v>
                </c:pt>
              </c:numCache>
            </c:numRef>
          </c:xVal>
          <c:yVal>
            <c:numRef>
              <c:f>Flash!$A$2:$A$14</c:f>
              <c:numCache>
                <c:formatCode>General</c:formatCode>
                <c:ptCount val="13"/>
                <c:pt idx="0">
                  <c:v>100</c:v>
                </c:pt>
                <c:pt idx="1">
                  <c:v>74.8</c:v>
                </c:pt>
                <c:pt idx="2">
                  <c:v>68.53</c:v>
                </c:pt>
                <c:pt idx="3">
                  <c:v>65.260000000000005</c:v>
                </c:pt>
                <c:pt idx="4">
                  <c:v>63.59</c:v>
                </c:pt>
                <c:pt idx="5">
                  <c:v>61.87</c:v>
                </c:pt>
                <c:pt idx="6">
                  <c:v>60.75</c:v>
                </c:pt>
                <c:pt idx="7">
                  <c:v>59.95</c:v>
                </c:pt>
                <c:pt idx="8">
                  <c:v>59.12</c:v>
                </c:pt>
                <c:pt idx="9">
                  <c:v>58.29</c:v>
                </c:pt>
                <c:pt idx="10">
                  <c:v>57.49</c:v>
                </c:pt>
                <c:pt idx="11">
                  <c:v>56.68</c:v>
                </c:pt>
                <c:pt idx="12">
                  <c:v>56.3</c:v>
                </c:pt>
              </c:numCache>
            </c:numRef>
          </c:yVal>
          <c:smooth val="1"/>
          <c:extLst>
            <c:ext xmlns:c16="http://schemas.microsoft.com/office/drawing/2014/chart" uri="{C3380CC4-5D6E-409C-BE32-E72D297353CC}">
              <c16:uniqueId val="{00000002-92B1-48D4-AD95-BDFE6BB39355}"/>
            </c:ext>
          </c:extLst>
        </c:ser>
        <c:ser>
          <c:idx val="1"/>
          <c:order val="1"/>
          <c:tx>
            <c:strRef>
              <c:f>Flash!$B$1</c:f>
              <c:strCache>
                <c:ptCount val="1"/>
                <c:pt idx="0">
                  <c:v>X12azetona</c:v>
                </c:pt>
              </c:strCache>
            </c:strRef>
          </c:tx>
          <c:spPr>
            <a:ln w="19050" cap="rnd">
              <a:solidFill>
                <a:schemeClr val="accent2"/>
              </a:solidFill>
              <a:round/>
            </a:ln>
            <a:effectLst/>
          </c:spPr>
          <c:marker>
            <c:symbol val="none"/>
          </c:marker>
          <c:xVal>
            <c:numRef>
              <c:f>Flash!$B$2:$B$15</c:f>
              <c:numCache>
                <c:formatCode>General</c:formatCode>
                <c:ptCount val="14"/>
                <c:pt idx="0">
                  <c:v>0</c:v>
                </c:pt>
                <c:pt idx="1">
                  <c:v>0.05</c:v>
                </c:pt>
                <c:pt idx="2">
                  <c:v>0.1</c:v>
                </c:pt>
                <c:pt idx="3">
                  <c:v>0.15</c:v>
                </c:pt>
                <c:pt idx="4">
                  <c:v>0.2</c:v>
                </c:pt>
                <c:pt idx="5">
                  <c:v>0.3</c:v>
                </c:pt>
                <c:pt idx="6">
                  <c:v>0.4</c:v>
                </c:pt>
                <c:pt idx="7">
                  <c:v>0.5</c:v>
                </c:pt>
                <c:pt idx="8">
                  <c:v>0.6</c:v>
                </c:pt>
                <c:pt idx="9">
                  <c:v>0.7</c:v>
                </c:pt>
                <c:pt idx="10">
                  <c:v>0.8</c:v>
                </c:pt>
                <c:pt idx="11">
                  <c:v>0.9</c:v>
                </c:pt>
                <c:pt idx="12">
                  <c:v>0.95</c:v>
                </c:pt>
                <c:pt idx="13">
                  <c:v>1</c:v>
                </c:pt>
              </c:numCache>
            </c:numRef>
          </c:xVal>
          <c:yVal>
            <c:numRef>
              <c:f>Flash!$A$2:$A$15</c:f>
              <c:numCache>
                <c:formatCode>General</c:formatCode>
                <c:ptCount val="14"/>
                <c:pt idx="0">
                  <c:v>100</c:v>
                </c:pt>
                <c:pt idx="1">
                  <c:v>74.8</c:v>
                </c:pt>
                <c:pt idx="2">
                  <c:v>68.53</c:v>
                </c:pt>
                <c:pt idx="3">
                  <c:v>65.260000000000005</c:v>
                </c:pt>
                <c:pt idx="4">
                  <c:v>63.59</c:v>
                </c:pt>
                <c:pt idx="5">
                  <c:v>61.87</c:v>
                </c:pt>
                <c:pt idx="6">
                  <c:v>60.75</c:v>
                </c:pt>
                <c:pt idx="7">
                  <c:v>59.95</c:v>
                </c:pt>
                <c:pt idx="8">
                  <c:v>59.12</c:v>
                </c:pt>
                <c:pt idx="9">
                  <c:v>58.29</c:v>
                </c:pt>
                <c:pt idx="10">
                  <c:v>57.49</c:v>
                </c:pt>
                <c:pt idx="11">
                  <c:v>56.68</c:v>
                </c:pt>
                <c:pt idx="12">
                  <c:v>56.3</c:v>
                </c:pt>
                <c:pt idx="13">
                  <c:v>56</c:v>
                </c:pt>
              </c:numCache>
            </c:numRef>
          </c:yVal>
          <c:smooth val="1"/>
          <c:extLst>
            <c:ext xmlns:c16="http://schemas.microsoft.com/office/drawing/2014/chart" uri="{C3380CC4-5D6E-409C-BE32-E72D297353CC}">
              <c16:uniqueId val="{00000003-92B1-48D4-AD95-BDFE6BB39355}"/>
            </c:ext>
          </c:extLst>
        </c:ser>
        <c:ser>
          <c:idx val="4"/>
          <c:order val="4"/>
          <c:tx>
            <c:v>Porcentaje de azetona que entra</c:v>
          </c:tx>
          <c:spPr>
            <a:ln w="19050" cap="rnd">
              <a:solidFill>
                <a:schemeClr val="accent5"/>
              </a:solidFill>
              <a:round/>
            </a:ln>
            <a:effectLst/>
          </c:spPr>
          <c:marker>
            <c:symbol val="none"/>
          </c:marker>
          <c:xVal>
            <c:numLit>
              <c:formatCode>General</c:formatCode>
              <c:ptCount val="1"/>
              <c:pt idx="0">
                <c:v>0.69969999999999999</c:v>
              </c:pt>
            </c:numLit>
          </c:xVal>
          <c:yVal>
            <c:numRef>
              <c:f>Flash!$A$2:$A$15</c:f>
              <c:numCache>
                <c:formatCode>General</c:formatCode>
                <c:ptCount val="14"/>
                <c:pt idx="0">
                  <c:v>100</c:v>
                </c:pt>
                <c:pt idx="1">
                  <c:v>74.8</c:v>
                </c:pt>
                <c:pt idx="2">
                  <c:v>68.53</c:v>
                </c:pt>
                <c:pt idx="3">
                  <c:v>65.260000000000005</c:v>
                </c:pt>
                <c:pt idx="4">
                  <c:v>63.59</c:v>
                </c:pt>
                <c:pt idx="5">
                  <c:v>61.87</c:v>
                </c:pt>
                <c:pt idx="6">
                  <c:v>60.75</c:v>
                </c:pt>
                <c:pt idx="7">
                  <c:v>59.95</c:v>
                </c:pt>
                <c:pt idx="8">
                  <c:v>59.12</c:v>
                </c:pt>
                <c:pt idx="9">
                  <c:v>58.29</c:v>
                </c:pt>
                <c:pt idx="10">
                  <c:v>57.49</c:v>
                </c:pt>
                <c:pt idx="11">
                  <c:v>56.68</c:v>
                </c:pt>
                <c:pt idx="12">
                  <c:v>56.3</c:v>
                </c:pt>
                <c:pt idx="13">
                  <c:v>56</c:v>
                </c:pt>
              </c:numCache>
            </c:numRef>
          </c:yVal>
          <c:smooth val="1"/>
          <c:extLst>
            <c:ext xmlns:c16="http://schemas.microsoft.com/office/drawing/2014/chart" uri="{C3380CC4-5D6E-409C-BE32-E72D297353CC}">
              <c16:uniqueId val="{00000006-92B1-48D4-AD95-BDFE6BB39355}"/>
            </c:ext>
          </c:extLst>
        </c:ser>
        <c:dLbls>
          <c:showLegendKey val="0"/>
          <c:showVal val="0"/>
          <c:showCatName val="0"/>
          <c:showSerName val="0"/>
          <c:showPercent val="0"/>
          <c:showBubbleSize val="0"/>
        </c:dLbls>
        <c:axId val="446598648"/>
        <c:axId val="446599304"/>
        <c:extLst>
          <c:ext xmlns:c15="http://schemas.microsoft.com/office/drawing/2012/chart" uri="{02D57815-91ED-43cb-92C2-25804820EDAC}">
            <c15:filteredScatterSeries>
              <c15:ser>
                <c:idx val="2"/>
                <c:order val="2"/>
                <c:tx>
                  <c:strRef>
                    <c:extLst>
                      <c:ext uri="{02D57815-91ED-43cb-92C2-25804820EDAC}">
                        <c15:formulaRef>
                          <c15:sqref>Flash!$D$1</c15:sqref>
                        </c15:formulaRef>
                      </c:ext>
                    </c:extLst>
                    <c:strCache>
                      <c:ptCount val="1"/>
                      <c:pt idx="0">
                        <c:v>X12water</c:v>
                      </c:pt>
                    </c:strCache>
                  </c:strRef>
                </c:tx>
                <c:spPr>
                  <a:ln w="19050" cap="rnd">
                    <a:solidFill>
                      <a:schemeClr val="accent3"/>
                    </a:solidFill>
                    <a:round/>
                  </a:ln>
                  <a:effectLst/>
                </c:spPr>
                <c:marker>
                  <c:symbol val="none"/>
                </c:marker>
                <c:xVal>
                  <c:numRef>
                    <c:extLst>
                      <c:ext uri="{02D57815-91ED-43cb-92C2-25804820EDAC}">
                        <c15:formulaRef>
                          <c15:sqref>Flash!$D$2:$D$14</c15:sqref>
                        </c15:formulaRef>
                      </c:ext>
                    </c:extLst>
                    <c:numCache>
                      <c:formatCode>General</c:formatCode>
                      <c:ptCount val="13"/>
                      <c:pt idx="0">
                        <c:v>1</c:v>
                      </c:pt>
                      <c:pt idx="1">
                        <c:v>0.95</c:v>
                      </c:pt>
                      <c:pt idx="2">
                        <c:v>0.9</c:v>
                      </c:pt>
                      <c:pt idx="3">
                        <c:v>0.85</c:v>
                      </c:pt>
                      <c:pt idx="4">
                        <c:v>0.8</c:v>
                      </c:pt>
                      <c:pt idx="5">
                        <c:v>0.7</c:v>
                      </c:pt>
                      <c:pt idx="6">
                        <c:v>0.6</c:v>
                      </c:pt>
                      <c:pt idx="7">
                        <c:v>0.5</c:v>
                      </c:pt>
                      <c:pt idx="8">
                        <c:v>0.4</c:v>
                      </c:pt>
                      <c:pt idx="9">
                        <c:v>0.30000000000000004</c:v>
                      </c:pt>
                      <c:pt idx="10">
                        <c:v>0.19999999999999996</c:v>
                      </c:pt>
                      <c:pt idx="11">
                        <c:v>9.9999999999999978E-2</c:v>
                      </c:pt>
                      <c:pt idx="12">
                        <c:v>5.0000000000000044E-2</c:v>
                      </c:pt>
                    </c:numCache>
                  </c:numRef>
                </c:xVal>
                <c:yVal>
                  <c:numRef>
                    <c:extLst>
                      <c:ext uri="{02D57815-91ED-43cb-92C2-25804820EDAC}">
                        <c15:formulaRef>
                          <c15:sqref>Flash!$A$2:$A$14</c15:sqref>
                        </c15:formulaRef>
                      </c:ext>
                    </c:extLst>
                    <c:numCache>
                      <c:formatCode>General</c:formatCode>
                      <c:ptCount val="13"/>
                      <c:pt idx="0">
                        <c:v>100</c:v>
                      </c:pt>
                      <c:pt idx="1">
                        <c:v>74.8</c:v>
                      </c:pt>
                      <c:pt idx="2">
                        <c:v>68.53</c:v>
                      </c:pt>
                      <c:pt idx="3">
                        <c:v>65.260000000000005</c:v>
                      </c:pt>
                      <c:pt idx="4">
                        <c:v>63.59</c:v>
                      </c:pt>
                      <c:pt idx="5">
                        <c:v>61.87</c:v>
                      </c:pt>
                      <c:pt idx="6">
                        <c:v>60.75</c:v>
                      </c:pt>
                      <c:pt idx="7">
                        <c:v>59.95</c:v>
                      </c:pt>
                      <c:pt idx="8">
                        <c:v>59.12</c:v>
                      </c:pt>
                      <c:pt idx="9">
                        <c:v>58.29</c:v>
                      </c:pt>
                      <c:pt idx="10">
                        <c:v>57.49</c:v>
                      </c:pt>
                      <c:pt idx="11">
                        <c:v>56.68</c:v>
                      </c:pt>
                      <c:pt idx="12">
                        <c:v>56.3</c:v>
                      </c:pt>
                    </c:numCache>
                  </c:numRef>
                </c:yVal>
                <c:smooth val="1"/>
                <c:extLst>
                  <c:ext xmlns:c16="http://schemas.microsoft.com/office/drawing/2014/chart" uri="{C3380CC4-5D6E-409C-BE32-E72D297353CC}">
                    <c16:uniqueId val="{00000004-92B1-48D4-AD95-BDFE6BB39355}"/>
                  </c:ext>
                </c:extLst>
              </c15:ser>
            </c15:filteredScatterSeries>
            <c15:filteredScatterSeries>
              <c15:ser>
                <c:idx val="3"/>
                <c:order val="3"/>
                <c:tx>
                  <c:strRef>
                    <c:extLst xmlns:c15="http://schemas.microsoft.com/office/drawing/2012/chart">
                      <c:ext xmlns:c15="http://schemas.microsoft.com/office/drawing/2012/chart" uri="{02D57815-91ED-43cb-92C2-25804820EDAC}">
                        <c15:formulaRef>
                          <c15:sqref>Flash!$E$1</c15:sqref>
                        </c15:formulaRef>
                      </c:ext>
                    </c:extLst>
                    <c:strCache>
                      <c:ptCount val="1"/>
                      <c:pt idx="0">
                        <c:v>Y7water</c:v>
                      </c:pt>
                    </c:strCache>
                  </c:strRef>
                </c:tx>
                <c:spPr>
                  <a:ln w="19050" cap="rnd">
                    <a:solidFill>
                      <a:schemeClr val="accent4"/>
                    </a:solidFill>
                    <a:round/>
                  </a:ln>
                  <a:effectLst/>
                </c:spPr>
                <c:marker>
                  <c:symbol val="none"/>
                </c:marker>
                <c:xVal>
                  <c:numRef>
                    <c:extLst xmlns:c15="http://schemas.microsoft.com/office/drawing/2012/chart">
                      <c:ext xmlns:c15="http://schemas.microsoft.com/office/drawing/2012/chart" uri="{02D57815-91ED-43cb-92C2-25804820EDAC}">
                        <c15:formulaRef>
                          <c15:sqref>Flash!$E$2:$E$14</c15:sqref>
                        </c15:formulaRef>
                      </c:ext>
                    </c:extLst>
                    <c:numCache>
                      <c:formatCode>General</c:formatCode>
                      <c:ptCount val="13"/>
                      <c:pt idx="0">
                        <c:v>1</c:v>
                      </c:pt>
                      <c:pt idx="1">
                        <c:v>0.3619</c:v>
                      </c:pt>
                      <c:pt idx="2">
                        <c:v>0.26990000000000003</c:v>
                      </c:pt>
                      <c:pt idx="3">
                        <c:v>0.22840000000000005</c:v>
                      </c:pt>
                      <c:pt idx="4">
                        <c:v>0.20840000000000003</c:v>
                      </c:pt>
                      <c:pt idx="5">
                        <c:v>0.18759999999999999</c:v>
                      </c:pt>
                      <c:pt idx="6">
                        <c:v>0.17310000000000003</c:v>
                      </c:pt>
                      <c:pt idx="7">
                        <c:v>0.1613</c:v>
                      </c:pt>
                      <c:pt idx="8">
                        <c:v>0.14680000000000004</c:v>
                      </c:pt>
                      <c:pt idx="9">
                        <c:v>0.12880000000000003</c:v>
                      </c:pt>
                      <c:pt idx="10">
                        <c:v>0.10499999999999998</c:v>
                      </c:pt>
                      <c:pt idx="11">
                        <c:v>6.6500000000000004E-2</c:v>
                      </c:pt>
                      <c:pt idx="12">
                        <c:v>3.73E-2</c:v>
                      </c:pt>
                    </c:numCache>
                  </c:numRef>
                </c:xVal>
                <c:yVal>
                  <c:numRef>
                    <c:extLst xmlns:c15="http://schemas.microsoft.com/office/drawing/2012/chart">
                      <c:ext xmlns:c15="http://schemas.microsoft.com/office/drawing/2012/chart" uri="{02D57815-91ED-43cb-92C2-25804820EDAC}">
                        <c15:formulaRef>
                          <c15:sqref>Flash!$A$2:$A$14</c15:sqref>
                        </c15:formulaRef>
                      </c:ext>
                    </c:extLst>
                    <c:numCache>
                      <c:formatCode>General</c:formatCode>
                      <c:ptCount val="13"/>
                      <c:pt idx="0">
                        <c:v>100</c:v>
                      </c:pt>
                      <c:pt idx="1">
                        <c:v>74.8</c:v>
                      </c:pt>
                      <c:pt idx="2">
                        <c:v>68.53</c:v>
                      </c:pt>
                      <c:pt idx="3">
                        <c:v>65.260000000000005</c:v>
                      </c:pt>
                      <c:pt idx="4">
                        <c:v>63.59</c:v>
                      </c:pt>
                      <c:pt idx="5">
                        <c:v>61.87</c:v>
                      </c:pt>
                      <c:pt idx="6">
                        <c:v>60.75</c:v>
                      </c:pt>
                      <c:pt idx="7">
                        <c:v>59.95</c:v>
                      </c:pt>
                      <c:pt idx="8">
                        <c:v>59.12</c:v>
                      </c:pt>
                      <c:pt idx="9">
                        <c:v>58.29</c:v>
                      </c:pt>
                      <c:pt idx="10">
                        <c:v>57.49</c:v>
                      </c:pt>
                      <c:pt idx="11">
                        <c:v>56.68</c:v>
                      </c:pt>
                      <c:pt idx="12">
                        <c:v>56.3</c:v>
                      </c:pt>
                    </c:numCache>
                  </c:numRef>
                </c:yVal>
                <c:smooth val="1"/>
                <c:extLst xmlns:c15="http://schemas.microsoft.com/office/drawing/2012/chart">
                  <c:ext xmlns:c16="http://schemas.microsoft.com/office/drawing/2014/chart" uri="{C3380CC4-5D6E-409C-BE32-E72D297353CC}">
                    <c16:uniqueId val="{00000005-92B1-48D4-AD95-BDFE6BB39355}"/>
                  </c:ext>
                </c:extLst>
              </c15:ser>
            </c15:filteredScatterSeries>
          </c:ext>
        </c:extLst>
      </c:scatterChart>
      <c:valAx>
        <c:axId val="4465986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%Azetona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46599304"/>
        <c:crosses val="autoZero"/>
        <c:crossBetween val="midCat"/>
      </c:valAx>
      <c:valAx>
        <c:axId val="446599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a:softEdge rad="469900"/>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465986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66675</xdr:colOff>
      <xdr:row>20</xdr:row>
      <xdr:rowOff>47625</xdr:rowOff>
    </xdr:from>
    <xdr:to>
      <xdr:col>9</xdr:col>
      <xdr:colOff>390525</xdr:colOff>
      <xdr:row>46</xdr:row>
      <xdr:rowOff>133350</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1</cdr:x>
      <cdr:y>0.01512</cdr:y>
    </cdr:from>
    <cdr:to>
      <cdr:x>1</cdr:x>
      <cdr:y>0.82042</cdr:y>
    </cdr:to>
    <cdr:cxnSp macro="">
      <cdr:nvCxnSpPr>
        <cdr:cNvPr id="3" name="Conector recto 2">
          <a:extLst xmlns:a="http://schemas.openxmlformats.org/drawingml/2006/main">
            <a:ext uri="{FF2B5EF4-FFF2-40B4-BE49-F238E27FC236}">
              <a16:creationId xmlns:a16="http://schemas.microsoft.com/office/drawing/2014/main" id="{B897FC02-9956-564A-ABFE-CC69FA643AC2}"/>
            </a:ext>
          </a:extLst>
        </cdr:cNvPr>
        <cdr:cNvCxnSpPr/>
      </cdr:nvCxnSpPr>
      <cdr:spPr>
        <a:xfrm xmlns:a="http://schemas.openxmlformats.org/drawingml/2006/main" flipV="1">
          <a:off x="6419850" y="76200"/>
          <a:ext cx="0" cy="405765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0.57864</cdr:x>
      <cdr:y>0.04726</cdr:y>
    </cdr:from>
    <cdr:to>
      <cdr:x>0.58309</cdr:x>
      <cdr:y>0.84688</cdr:y>
    </cdr:to>
    <cdr:cxnSp macro="">
      <cdr:nvCxnSpPr>
        <cdr:cNvPr id="5" name="Conector recto 4">
          <a:extLst xmlns:a="http://schemas.openxmlformats.org/drawingml/2006/main">
            <a:ext uri="{FF2B5EF4-FFF2-40B4-BE49-F238E27FC236}">
              <a16:creationId xmlns:a16="http://schemas.microsoft.com/office/drawing/2014/main" id="{37252555-1FAD-AA40-9834-CA9DBFE49C9F}"/>
            </a:ext>
          </a:extLst>
        </cdr:cNvPr>
        <cdr:cNvCxnSpPr/>
      </cdr:nvCxnSpPr>
      <cdr:spPr>
        <a:xfrm xmlns:a="http://schemas.openxmlformats.org/drawingml/2006/main" flipV="1">
          <a:off x="3714750" y="238125"/>
          <a:ext cx="28575" cy="402907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0.04599</cdr:x>
      <cdr:y>0.38374</cdr:y>
    </cdr:from>
    <cdr:to>
      <cdr:x>0.96588</cdr:x>
      <cdr:y>0.39509</cdr:y>
    </cdr:to>
    <cdr:cxnSp macro="">
      <cdr:nvCxnSpPr>
        <cdr:cNvPr id="7" name="Conector recto 6">
          <a:extLst xmlns:a="http://schemas.openxmlformats.org/drawingml/2006/main">
            <a:ext uri="{FF2B5EF4-FFF2-40B4-BE49-F238E27FC236}">
              <a16:creationId xmlns:a16="http://schemas.microsoft.com/office/drawing/2014/main" id="{69F5959A-67F7-7E48-945D-CEC940DD9204}"/>
            </a:ext>
          </a:extLst>
        </cdr:cNvPr>
        <cdr:cNvCxnSpPr/>
      </cdr:nvCxnSpPr>
      <cdr:spPr>
        <a:xfrm xmlns:a="http://schemas.openxmlformats.org/drawingml/2006/main" flipH="1" flipV="1">
          <a:off x="295275" y="1933575"/>
          <a:ext cx="5905500" cy="5715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opLeftCell="B14" workbookViewId="0">
      <selection activeCell="H47" sqref="H47"/>
    </sheetView>
  </sheetViews>
  <sheetFormatPr baseColWidth="10" defaultColWidth="10.7109375" defaultRowHeight="15" x14ac:dyDescent="0.25"/>
  <cols>
    <col min="1" max="1" width="16.85546875" customWidth="1"/>
    <col min="2" max="2" width="29.140625" customWidth="1"/>
    <col min="4" max="4" width="24.5703125" customWidth="1"/>
    <col min="8" max="8" width="12.42578125" customWidth="1"/>
    <col min="9" max="9" width="19.7109375" customWidth="1"/>
  </cols>
  <sheetData>
    <row r="1" spans="1:11" x14ac:dyDescent="0.25">
      <c r="A1" s="1" t="s">
        <v>0</v>
      </c>
      <c r="B1" s="1" t="s">
        <v>4</v>
      </c>
      <c r="C1" s="1" t="s">
        <v>1</v>
      </c>
      <c r="D1" s="1" t="s">
        <v>3</v>
      </c>
      <c r="E1" s="2" t="s">
        <v>2</v>
      </c>
      <c r="F1" s="2" t="s">
        <v>9</v>
      </c>
      <c r="G1" s="2" t="s">
        <v>5</v>
      </c>
      <c r="H1" s="2" t="s">
        <v>7</v>
      </c>
      <c r="I1" s="2" t="s">
        <v>12</v>
      </c>
      <c r="K1" s="4"/>
    </row>
    <row r="2" spans="1:11" x14ac:dyDescent="0.25">
      <c r="A2">
        <v>50</v>
      </c>
      <c r="B2">
        <f>EXP(16.5145-(2850.59/(-40.82+A2+273)))</f>
        <v>609.39881687035029</v>
      </c>
      <c r="C2">
        <f>B2/760</f>
        <v>0.80184054851361874</v>
      </c>
      <c r="D2">
        <f>EXP(18.3704-(3826.26/(-45.47+A2+273)))</f>
        <v>97.86276540019044</v>
      </c>
      <c r="E2">
        <f>760-B2-D2</f>
        <v>52.738417729459272</v>
      </c>
      <c r="F2">
        <f>E2/760</f>
        <v>6.9392654907183257E-2</v>
      </c>
      <c r="G2">
        <f>0.2738/F2</f>
        <v>3.9456625541452985</v>
      </c>
      <c r="H2">
        <f>$C$67-G2</f>
        <v>-3.4385625541452987</v>
      </c>
      <c r="I2">
        <f>$C$68-G2*C2</f>
        <v>-2.9913782266655122</v>
      </c>
    </row>
    <row r="3" spans="1:11" x14ac:dyDescent="0.25">
      <c r="A3">
        <v>49</v>
      </c>
      <c r="B3">
        <f t="shared" ref="B3:B62" si="0">EXP(16.5145-(2850.59/(-40.82+A3+273)))</f>
        <v>587.89341513979878</v>
      </c>
      <c r="C3">
        <f t="shared" ref="C3:C62" si="1">B3/760</f>
        <v>0.77354396728920893</v>
      </c>
      <c r="D3">
        <f t="shared" ref="D3:D62" si="2">EXP(18.3704-(3826.26/(-45.47+A3+273)))</f>
        <v>93.103296019946015</v>
      </c>
      <c r="E3">
        <f t="shared" ref="E3:E62" si="3">760-B3-D3</f>
        <v>79.003288840255209</v>
      </c>
      <c r="F3">
        <f t="shared" ref="F3:F62" si="4">E3/760</f>
        <v>0.10395169584244106</v>
      </c>
      <c r="G3">
        <f t="shared" ref="G3:G62" si="5">0.2738/F3</f>
        <v>2.6339156642042374</v>
      </c>
      <c r="H3">
        <f t="shared" ref="H3:H62" si="6">$C$67-G3</f>
        <v>-2.1268156642042375</v>
      </c>
      <c r="I3">
        <f t="shared" ref="I3:I62" si="7">$C$68-G3*C3</f>
        <v>-1.8650355723937377</v>
      </c>
    </row>
    <row r="4" spans="1:11" x14ac:dyDescent="0.25">
      <c r="A4">
        <v>48</v>
      </c>
      <c r="B4">
        <f t="shared" si="0"/>
        <v>567.00149810906692</v>
      </c>
      <c r="C4">
        <f t="shared" si="1"/>
        <v>0.74605460277508806</v>
      </c>
      <c r="D4">
        <f t="shared" si="2"/>
        <v>88.543250021982175</v>
      </c>
      <c r="E4">
        <f t="shared" si="3"/>
        <v>104.45525186895091</v>
      </c>
      <c r="F4">
        <f t="shared" si="4"/>
        <v>0.13744112088019855</v>
      </c>
      <c r="G4">
        <f t="shared" si="5"/>
        <v>1.9921257789992817</v>
      </c>
      <c r="H4">
        <f t="shared" si="6"/>
        <v>-1.4850257789992818</v>
      </c>
      <c r="I4">
        <f t="shared" si="7"/>
        <v>-1.3138206067293219</v>
      </c>
    </row>
    <row r="5" spans="1:11" x14ac:dyDescent="0.25">
      <c r="A5">
        <v>47</v>
      </c>
      <c r="B5">
        <f t="shared" si="0"/>
        <v>546.71028184111503</v>
      </c>
      <c r="C5">
        <f t="shared" si="1"/>
        <v>0.71935563400146718</v>
      </c>
      <c r="D5">
        <f t="shared" si="2"/>
        <v>84.175746198480496</v>
      </c>
      <c r="E5">
        <f t="shared" si="3"/>
        <v>129.11397196040446</v>
      </c>
      <c r="F5">
        <f t="shared" si="4"/>
        <v>0.16988680521105851</v>
      </c>
      <c r="G5">
        <f t="shared" si="5"/>
        <v>1.6116613627517755</v>
      </c>
      <c r="H5">
        <f t="shared" si="6"/>
        <v>-1.1045613627517756</v>
      </c>
      <c r="I5">
        <f t="shared" si="7"/>
        <v>-0.98694368139797195</v>
      </c>
    </row>
    <row r="6" spans="1:11" x14ac:dyDescent="0.25">
      <c r="A6">
        <v>46</v>
      </c>
      <c r="B6">
        <f t="shared" si="0"/>
        <v>527.00712587089754</v>
      </c>
      <c r="C6">
        <f t="shared" si="1"/>
        <v>0.69343042877749672</v>
      </c>
      <c r="D6">
        <f t="shared" si="2"/>
        <v>79.99408251116283</v>
      </c>
      <c r="E6">
        <f t="shared" si="3"/>
        <v>152.99879161793962</v>
      </c>
      <c r="F6">
        <f t="shared" si="4"/>
        <v>0.20131419949728896</v>
      </c>
      <c r="G6">
        <f t="shared" si="5"/>
        <v>1.3600630292533695</v>
      </c>
      <c r="H6">
        <f t="shared" si="6"/>
        <v>-0.85296302925336953</v>
      </c>
      <c r="I6">
        <f t="shared" si="7"/>
        <v>-0.77069508953958499</v>
      </c>
    </row>
    <row r="7" spans="1:11" x14ac:dyDescent="0.25">
      <c r="A7">
        <v>45</v>
      </c>
      <c r="B7">
        <f t="shared" si="0"/>
        <v>507.87953401656353</v>
      </c>
      <c r="C7">
        <f t="shared" si="1"/>
        <v>0.66826254475863622</v>
      </c>
      <c r="D7">
        <f t="shared" si="2"/>
        <v>75.991733332807542</v>
      </c>
      <c r="E7">
        <f t="shared" si="3"/>
        <v>176.12873265062893</v>
      </c>
      <c r="F7">
        <f t="shared" si="4"/>
        <v>0.23174833243503806</v>
      </c>
      <c r="G7">
        <f t="shared" si="5"/>
        <v>1.181454024385481</v>
      </c>
      <c r="H7">
        <f t="shared" si="6"/>
        <v>-0.67435402438548098</v>
      </c>
      <c r="I7">
        <f t="shared" si="7"/>
        <v>-0.6171074728511734</v>
      </c>
    </row>
    <row r="8" spans="1:11" x14ac:dyDescent="0.25">
      <c r="A8">
        <v>44</v>
      </c>
      <c r="B8">
        <f t="shared" si="0"/>
        <v>489.31515515303033</v>
      </c>
      <c r="C8">
        <f t="shared" si="1"/>
        <v>0.64383573046451359</v>
      </c>
      <c r="D8">
        <f t="shared" si="2"/>
        <v>72.162346681573638</v>
      </c>
      <c r="E8">
        <f t="shared" si="3"/>
        <v>198.52249816539603</v>
      </c>
      <c r="F8">
        <f t="shared" si="4"/>
        <v>0.26121381337552108</v>
      </c>
      <c r="G8">
        <f t="shared" si="5"/>
        <v>1.0481834649624175</v>
      </c>
      <c r="H8">
        <f t="shared" si="6"/>
        <v>-0.54108346496241755</v>
      </c>
      <c r="I8">
        <f t="shared" si="7"/>
        <v>-0.502443966824903</v>
      </c>
    </row>
    <row r="9" spans="1:11" x14ac:dyDescent="0.25">
      <c r="A9">
        <v>43</v>
      </c>
      <c r="B9">
        <f t="shared" si="0"/>
        <v>471.30178394740176</v>
      </c>
      <c r="C9">
        <f t="shared" si="1"/>
        <v>0.62013392624658126</v>
      </c>
      <c r="D9">
        <f t="shared" si="2"/>
        <v>68.499741449284826</v>
      </c>
      <c r="E9">
        <f t="shared" si="3"/>
        <v>220.1984746033134</v>
      </c>
      <c r="F9">
        <f t="shared" si="4"/>
        <v>0.28973483500435976</v>
      </c>
      <c r="G9">
        <f t="shared" si="5"/>
        <v>0.9450020050087522</v>
      </c>
      <c r="H9">
        <f t="shared" si="6"/>
        <v>-0.4379020050087522</v>
      </c>
      <c r="I9">
        <f t="shared" si="7"/>
        <v>-0.41361380367696893</v>
      </c>
    </row>
    <row r="10" spans="1:11" x14ac:dyDescent="0.25">
      <c r="A10">
        <v>42</v>
      </c>
      <c r="B10">
        <f t="shared" si="0"/>
        <v>453.82736155570433</v>
      </c>
      <c r="C10">
        <f t="shared" si="1"/>
        <v>0.59714126520487409</v>
      </c>
      <c r="D10">
        <f t="shared" si="2"/>
        <v>64.997904624828806</v>
      </c>
      <c r="E10">
        <f t="shared" si="3"/>
        <v>241.17473381946687</v>
      </c>
      <c r="F10">
        <f t="shared" si="4"/>
        <v>0.31733517607824585</v>
      </c>
      <c r="G10">
        <f t="shared" si="5"/>
        <v>0.862810115738599</v>
      </c>
      <c r="H10">
        <f t="shared" si="6"/>
        <v>-0.35571011573859901</v>
      </c>
      <c r="I10">
        <f t="shared" si="7"/>
        <v>-0.34280552414371085</v>
      </c>
    </row>
    <row r="11" spans="1:11" x14ac:dyDescent="0.25">
      <c r="A11">
        <v>41</v>
      </c>
      <c r="B11">
        <f t="shared" si="0"/>
        <v>436.87997628042081</v>
      </c>
      <c r="C11">
        <f t="shared" si="1"/>
        <v>0.57484207405318533</v>
      </c>
      <c r="D11">
        <f t="shared" si="2"/>
        <v>61.650988513830725</v>
      </c>
      <c r="E11">
        <f t="shared" si="3"/>
        <v>261.46903520574847</v>
      </c>
      <c r="F11">
        <f t="shared" si="4"/>
        <v>0.34403820421809012</v>
      </c>
      <c r="G11">
        <f t="shared" si="5"/>
        <v>0.79584184733865992</v>
      </c>
      <c r="H11">
        <f t="shared" si="6"/>
        <v>-0.28874184733865993</v>
      </c>
      <c r="I11">
        <f t="shared" si="7"/>
        <v>-0.28506937814247374</v>
      </c>
    </row>
    <row r="12" spans="1:11" x14ac:dyDescent="0.25">
      <c r="A12">
        <v>40</v>
      </c>
      <c r="B12">
        <f t="shared" si="0"/>
        <v>420.44786418833195</v>
      </c>
      <c r="C12">
        <f t="shared" si="1"/>
        <v>0.55322087393201569</v>
      </c>
      <c r="D12">
        <f t="shared" si="2"/>
        <v>58.453307955760557</v>
      </c>
      <c r="E12">
        <f t="shared" si="3"/>
        <v>281.09882785590747</v>
      </c>
      <c r="F12">
        <f t="shared" si="4"/>
        <v>0.36986687875777297</v>
      </c>
      <c r="G12">
        <f t="shared" si="5"/>
        <v>0.74026633830955302</v>
      </c>
      <c r="H12">
        <f t="shared" si="6"/>
        <v>-0.23316633830955302</v>
      </c>
      <c r="I12">
        <f t="shared" si="7"/>
        <v>-0.23711679062206409</v>
      </c>
    </row>
    <row r="13" spans="1:11" x14ac:dyDescent="0.25">
      <c r="A13">
        <v>39</v>
      </c>
      <c r="B13">
        <f t="shared" si="0"/>
        <v>404.51940968818747</v>
      </c>
      <c r="C13">
        <f t="shared" si="1"/>
        <v>0.53226238116866775</v>
      </c>
      <c r="D13">
        <f t="shared" si="2"/>
        <v>55.399337539633954</v>
      </c>
      <c r="E13">
        <f t="shared" si="3"/>
        <v>300.08125277217857</v>
      </c>
      <c r="F13">
        <f t="shared" si="4"/>
        <v>0.39484375364760338</v>
      </c>
      <c r="G13">
        <f t="shared" si="5"/>
        <v>0.69343885390261362</v>
      </c>
      <c r="H13">
        <f t="shared" si="6"/>
        <v>-0.18633885390261362</v>
      </c>
      <c r="I13">
        <f t="shared" si="7"/>
        <v>-0.19667741557307705</v>
      </c>
    </row>
    <row r="14" spans="1:11" x14ac:dyDescent="0.25">
      <c r="A14">
        <v>38</v>
      </c>
      <c r="B14">
        <f t="shared" si="0"/>
        <v>389.08314606772637</v>
      </c>
      <c r="C14">
        <f t="shared" si="1"/>
        <v>0.51195150798385047</v>
      </c>
      <c r="D14">
        <f t="shared" si="2"/>
        <v>52.483708819469157</v>
      </c>
      <c r="E14">
        <f t="shared" si="3"/>
        <v>318.43314511280448</v>
      </c>
      <c r="F14">
        <f t="shared" si="4"/>
        <v>0.41899098041158483</v>
      </c>
      <c r="G14">
        <f t="shared" si="5"/>
        <v>0.65347468752439419</v>
      </c>
      <c r="H14">
        <f t="shared" si="6"/>
        <v>-0.1463746875243942</v>
      </c>
      <c r="I14">
        <f t="shared" si="7"/>
        <v>-0.16213335170738907</v>
      </c>
    </row>
    <row r="15" spans="1:11" x14ac:dyDescent="0.25">
      <c r="A15">
        <v>37</v>
      </c>
      <c r="B15">
        <f t="shared" si="0"/>
        <v>374.12775598962048</v>
      </c>
      <c r="C15">
        <f t="shared" si="1"/>
        <v>0.49227336314423747</v>
      </c>
      <c r="D15">
        <f t="shared" si="2"/>
        <v>49.701207530658778</v>
      </c>
      <c r="E15">
        <f t="shared" si="3"/>
        <v>336.17103647972073</v>
      </c>
      <c r="F15">
        <f t="shared" si="4"/>
        <v>0.44233031115752725</v>
      </c>
      <c r="G15">
        <f t="shared" si="5"/>
        <v>0.61899443265259635</v>
      </c>
      <c r="H15">
        <f t="shared" si="6"/>
        <v>-0.11189443265259635</v>
      </c>
      <c r="I15">
        <f t="shared" si="7"/>
        <v>-0.13230047112945281</v>
      </c>
    </row>
    <row r="16" spans="1:11" x14ac:dyDescent="0.25">
      <c r="A16">
        <v>36</v>
      </c>
      <c r="B16">
        <f t="shared" si="0"/>
        <v>359.64207194588909</v>
      </c>
      <c r="C16">
        <f t="shared" si="1"/>
        <v>0.47321325256038038</v>
      </c>
      <c r="D16">
        <f t="shared" si="2"/>
        <v>47.046770808413633</v>
      </c>
      <c r="E16">
        <f t="shared" si="3"/>
        <v>353.3111572456973</v>
      </c>
      <c r="F16">
        <f t="shared" si="4"/>
        <v>0.46488310163907542</v>
      </c>
      <c r="G16">
        <f t="shared" si="5"/>
        <v>0.58896526682652373</v>
      </c>
      <c r="H16">
        <f t="shared" si="6"/>
        <v>-8.186526682652373E-2</v>
      </c>
      <c r="I16">
        <f t="shared" si="7"/>
        <v>-0.10629216956007159</v>
      </c>
    </row>
    <row r="17" spans="1:9" x14ac:dyDescent="0.25">
      <c r="A17">
        <v>35</v>
      </c>
      <c r="B17">
        <f t="shared" si="0"/>
        <v>345.61507667038813</v>
      </c>
      <c r="C17">
        <f t="shared" si="1"/>
        <v>0.45475667982945805</v>
      </c>
      <c r="D17">
        <f t="shared" si="2"/>
        <v>44.515484409436198</v>
      </c>
      <c r="E17">
        <f t="shared" si="3"/>
        <v>369.86943892017564</v>
      </c>
      <c r="F17">
        <f t="shared" si="4"/>
        <v>0.48667031436865216</v>
      </c>
      <c r="G17">
        <f t="shared" si="5"/>
        <v>0.56259852289366641</v>
      </c>
      <c r="H17">
        <f t="shared" si="6"/>
        <v>-5.5498522893666413E-2</v>
      </c>
      <c r="I17">
        <f t="shared" si="7"/>
        <v>-8.3431436348081089E-2</v>
      </c>
    </row>
    <row r="18" spans="1:9" x14ac:dyDescent="0.25">
      <c r="A18">
        <v>34</v>
      </c>
      <c r="B18">
        <f t="shared" si="0"/>
        <v>332.03590350897252</v>
      </c>
      <c r="C18">
        <f t="shared" si="1"/>
        <v>0.43688934672233226</v>
      </c>
      <c r="D18">
        <f t="shared" si="2"/>
        <v>42.102579937971981</v>
      </c>
      <c r="E18">
        <f t="shared" si="3"/>
        <v>385.86151655305548</v>
      </c>
      <c r="F18">
        <f t="shared" si="4"/>
        <v>0.50771252178033621</v>
      </c>
      <c r="G18">
        <f t="shared" si="5"/>
        <v>0.53928155846914605</v>
      </c>
      <c r="H18">
        <f t="shared" si="6"/>
        <v>-3.2181558469146054E-2</v>
      </c>
      <c r="I18">
        <f t="shared" si="7"/>
        <v>-6.319236777898643E-2</v>
      </c>
    </row>
    <row r="19" spans="1:9" x14ac:dyDescent="0.25">
      <c r="A19">
        <v>33</v>
      </c>
      <c r="B19">
        <f t="shared" si="0"/>
        <v>318.89383674695631</v>
      </c>
      <c r="C19">
        <f t="shared" si="1"/>
        <v>0.41959715361441619</v>
      </c>
      <c r="D19">
        <f t="shared" si="2"/>
        <v>39.803432077388351</v>
      </c>
      <c r="E19">
        <f t="shared" si="3"/>
        <v>401.30273117565537</v>
      </c>
      <c r="F19">
        <f t="shared" si="4"/>
        <v>0.52802990944165185</v>
      </c>
      <c r="G19">
        <f t="shared" si="5"/>
        <v>0.51853123299307224</v>
      </c>
      <c r="H19">
        <f t="shared" si="6"/>
        <v>-1.1431232993072249E-2</v>
      </c>
      <c r="I19">
        <f t="shared" si="7"/>
        <v>-4.516022942406675E-2</v>
      </c>
    </row>
    <row r="20" spans="1:9" x14ac:dyDescent="0.25">
      <c r="A20">
        <v>32</v>
      </c>
      <c r="B20">
        <f t="shared" si="0"/>
        <v>306.17831189352842</v>
      </c>
      <c r="C20">
        <f t="shared" si="1"/>
        <v>0.40286619985990579</v>
      </c>
      <c r="D20">
        <f t="shared" si="2"/>
        <v>37.613555828420481</v>
      </c>
      <c r="E20">
        <f t="shared" si="3"/>
        <v>416.2081322780511</v>
      </c>
      <c r="F20">
        <f t="shared" si="4"/>
        <v>0.54764227931322518</v>
      </c>
      <c r="G20">
        <f t="shared" si="5"/>
        <v>0.4999613987863773</v>
      </c>
      <c r="H20">
        <f t="shared" si="6"/>
        <v>7.1386012136226973E-3</v>
      </c>
      <c r="I20">
        <f t="shared" si="7"/>
        <v>-2.9003548805710738E-2</v>
      </c>
    </row>
    <row r="21" spans="1:9" x14ac:dyDescent="0.25">
      <c r="A21">
        <v>31</v>
      </c>
      <c r="B21">
        <f t="shared" si="0"/>
        <v>293.87891592277469</v>
      </c>
      <c r="C21">
        <f t="shared" si="1"/>
        <v>0.38668278410891405</v>
      </c>
      <c r="D21">
        <f t="shared" si="2"/>
        <v>35.528603755219578</v>
      </c>
      <c r="E21">
        <f t="shared" si="3"/>
        <v>430.59248032200571</v>
      </c>
      <c r="F21">
        <f t="shared" si="4"/>
        <v>0.56656905305527072</v>
      </c>
      <c r="G21">
        <f t="shared" si="5"/>
        <v>0.48325971657560668</v>
      </c>
      <c r="H21">
        <f t="shared" si="6"/>
        <v>2.3840283424393316E-2</v>
      </c>
      <c r="I21">
        <f t="shared" si="7"/>
        <v>-1.4454212653140286E-2</v>
      </c>
    </row>
    <row r="22" spans="1:9" x14ac:dyDescent="0.25">
      <c r="A22">
        <v>30</v>
      </c>
      <c r="B22">
        <f t="shared" si="0"/>
        <v>281.98538747101389</v>
      </c>
      <c r="C22">
        <f t="shared" si="1"/>
        <v>0.37103340456712353</v>
      </c>
      <c r="D22">
        <f t="shared" si="2"/>
        <v>33.544363240330647</v>
      </c>
      <c r="E22">
        <f t="shared" si="3"/>
        <v>444.47024928865545</v>
      </c>
      <c r="F22">
        <f t="shared" si="4"/>
        <v>0.58482927537980978</v>
      </c>
      <c r="G22">
        <f t="shared" si="5"/>
        <v>0.46817081758122342</v>
      </c>
      <c r="H22">
        <f t="shared" si="6"/>
        <v>3.8929182418776576E-2</v>
      </c>
      <c r="I22">
        <f t="shared" si="7"/>
        <v>-1.293012366135049E-3</v>
      </c>
    </row>
    <row r="23" spans="1:9" x14ac:dyDescent="0.25">
      <c r="A23">
        <v>29</v>
      </c>
      <c r="B23">
        <f t="shared" si="0"/>
        <v>270.487616990145</v>
      </c>
      <c r="C23">
        <f t="shared" si="1"/>
        <v>0.35590475919755921</v>
      </c>
      <c r="D23">
        <f t="shared" si="2"/>
        <v>31.656753749717925</v>
      </c>
      <c r="E23">
        <f t="shared" si="3"/>
        <v>457.85562926013705</v>
      </c>
      <c r="F23">
        <f t="shared" si="4"/>
        <v>0.60244161744754876</v>
      </c>
      <c r="G23">
        <f t="shared" si="5"/>
        <v>0.45448387374040977</v>
      </c>
      <c r="H23">
        <f t="shared" si="6"/>
        <v>5.2616126259590223E-2</v>
      </c>
      <c r="I23">
        <f t="shared" si="7"/>
        <v>1.0661026357245557E-2</v>
      </c>
    </row>
    <row r="24" spans="1:9" x14ac:dyDescent="0.25">
      <c r="A24">
        <v>28</v>
      </c>
      <c r="B24">
        <f t="shared" si="0"/>
        <v>259.37564685674772</v>
      </c>
      <c r="C24">
        <f t="shared" si="1"/>
        <v>0.34128374586414173</v>
      </c>
      <c r="D24">
        <f t="shared" si="2"/>
        <v>29.861824108947932</v>
      </c>
      <c r="E24">
        <f t="shared" si="3"/>
        <v>470.76252903430435</v>
      </c>
      <c r="F24">
        <f t="shared" si="4"/>
        <v>0.61942438030829516</v>
      </c>
      <c r="G24">
        <f t="shared" si="5"/>
        <v>0.44202328598000346</v>
      </c>
      <c r="H24">
        <f t="shared" si="6"/>
        <v>6.507671401999654E-2</v>
      </c>
      <c r="I24">
        <f t="shared" si="7"/>
        <v>2.1558637201567671E-2</v>
      </c>
    </row>
    <row r="25" spans="1:9" x14ac:dyDescent="0.25">
      <c r="A25">
        <v>27</v>
      </c>
      <c r="B25">
        <f t="shared" si="0"/>
        <v>248.63967143669748</v>
      </c>
      <c r="C25">
        <f t="shared" si="1"/>
        <v>0.32715746241670723</v>
      </c>
      <c r="D25">
        <f t="shared" si="2"/>
        <v>28.155749791627979</v>
      </c>
      <c r="E25">
        <f t="shared" si="3"/>
        <v>483.20457877167456</v>
      </c>
      <c r="F25">
        <f t="shared" si="4"/>
        <v>0.63579549838378235</v>
      </c>
      <c r="G25">
        <f t="shared" si="5"/>
        <v>0.43064161463239448</v>
      </c>
      <c r="H25">
        <f t="shared" si="6"/>
        <v>7.6458385367605519E-2</v>
      </c>
      <c r="I25">
        <f t="shared" si="7"/>
        <v>3.1526382145832282E-2</v>
      </c>
    </row>
    <row r="26" spans="1:9" x14ac:dyDescent="0.25">
      <c r="A26">
        <v>26</v>
      </c>
      <c r="B26">
        <f t="shared" si="0"/>
        <v>238.27003710506705</v>
      </c>
      <c r="C26">
        <f t="shared" si="1"/>
        <v>0.31351320671719346</v>
      </c>
      <c r="D26">
        <f t="shared" si="2"/>
        <v>26.53483022118861</v>
      </c>
      <c r="E26">
        <f t="shared" si="3"/>
        <v>495.1951326737443</v>
      </c>
      <c r="F26">
        <f t="shared" si="4"/>
        <v>0.65157254299176881</v>
      </c>
      <c r="G26">
        <f t="shared" si="5"/>
        <v>0.42021414644456379</v>
      </c>
      <c r="H26">
        <f t="shared" si="6"/>
        <v>8.688585355543621E-2</v>
      </c>
      <c r="I26">
        <f t="shared" si="7"/>
        <v>4.0671315440236472E-2</v>
      </c>
    </row>
    <row r="27" spans="1:9" x14ac:dyDescent="0.25">
      <c r="A27">
        <v>25</v>
      </c>
      <c r="B27">
        <f t="shared" si="0"/>
        <v>228.25724222113948</v>
      </c>
      <c r="C27">
        <f t="shared" si="1"/>
        <v>0.30033847660676249</v>
      </c>
      <c r="D27">
        <f t="shared" si="2"/>
        <v>24.995486087083737</v>
      </c>
      <c r="E27">
        <f t="shared" si="3"/>
        <v>506.7472716917768</v>
      </c>
      <c r="F27">
        <f t="shared" si="4"/>
        <v>0.66677272591023262</v>
      </c>
      <c r="G27">
        <f t="shared" si="5"/>
        <v>0.41063467259586378</v>
      </c>
      <c r="H27">
        <f t="shared" si="6"/>
        <v>9.6465327404136214E-2</v>
      </c>
      <c r="I27">
        <f t="shared" si="7"/>
        <v>4.9084607990641599E-2</v>
      </c>
    </row>
    <row r="28" spans="1:9" x14ac:dyDescent="0.25">
      <c r="A28">
        <v>24</v>
      </c>
      <c r="B28">
        <f t="shared" si="0"/>
        <v>218.5919370583506</v>
      </c>
      <c r="C28">
        <f t="shared" si="1"/>
        <v>0.28762096981361923</v>
      </c>
      <c r="D28">
        <f t="shared" si="2"/>
        <v>23.534256676471159</v>
      </c>
      <c r="E28">
        <f t="shared" si="3"/>
        <v>517.87380626517825</v>
      </c>
      <c r="F28">
        <f t="shared" si="4"/>
        <v>0.68141290298049773</v>
      </c>
      <c r="G28">
        <f t="shared" si="5"/>
        <v>0.40181217409062803</v>
      </c>
      <c r="H28">
        <f t="shared" si="6"/>
        <v>0.10528782590937197</v>
      </c>
      <c r="I28">
        <f t="shared" si="7"/>
        <v>5.6844392805134772E-2</v>
      </c>
    </row>
    <row r="29" spans="1:9" x14ac:dyDescent="0.25">
      <c r="A29">
        <v>23</v>
      </c>
      <c r="B29">
        <f t="shared" si="0"/>
        <v>209.26492368903141</v>
      </c>
      <c r="C29">
        <f t="shared" si="1"/>
        <v>0.27534858380135713</v>
      </c>
      <c r="D29">
        <f t="shared" si="2"/>
        <v>22.147797222419989</v>
      </c>
      <c r="E29">
        <f t="shared" si="3"/>
        <v>528.5872790885486</v>
      </c>
      <c r="F29">
        <f t="shared" si="4"/>
        <v>0.6955095777480903</v>
      </c>
      <c r="G29">
        <f t="shared" si="5"/>
        <v>0.39366819488885429</v>
      </c>
      <c r="H29">
        <f t="shared" si="6"/>
        <v>0.1134318051111457</v>
      </c>
      <c r="I29">
        <f t="shared" si="7"/>
        <v>6.4018020049717322E-2</v>
      </c>
    </row>
    <row r="30" spans="1:9" x14ac:dyDescent="0.25">
      <c r="A30">
        <v>22</v>
      </c>
      <c r="B30">
        <f t="shared" si="0"/>
        <v>200.26715582383571</v>
      </c>
      <c r="C30">
        <f t="shared" si="1"/>
        <v>0.26350941555767854</v>
      </c>
      <c r="D30">
        <f t="shared" si="2"/>
        <v>20.832876269677527</v>
      </c>
      <c r="E30">
        <f t="shared" si="3"/>
        <v>538.89996790648672</v>
      </c>
      <c r="F30">
        <f t="shared" si="4"/>
        <v>0.70907890514011407</v>
      </c>
      <c r="G30">
        <f t="shared" si="5"/>
        <v>0.38613474186754587</v>
      </c>
      <c r="H30">
        <f t="shared" si="6"/>
        <v>0.12096525813245412</v>
      </c>
      <c r="I30">
        <f t="shared" si="7"/>
        <v>7.0663859843967933E-2</v>
      </c>
    </row>
    <row r="31" spans="1:9" x14ac:dyDescent="0.25">
      <c r="A31">
        <v>21</v>
      </c>
      <c r="B31">
        <f t="shared" si="0"/>
        <v>191.58973860576549</v>
      </c>
      <c r="C31">
        <f t="shared" si="1"/>
        <v>0.25209176132337563</v>
      </c>
      <c r="D31">
        <f t="shared" si="2"/>
        <v>19.586373059011194</v>
      </c>
      <c r="E31">
        <f t="shared" si="3"/>
        <v>548.82388833522339</v>
      </c>
      <c r="F31">
        <f t="shared" si="4"/>
        <v>0.72213669517792556</v>
      </c>
      <c r="G31">
        <f t="shared" si="5"/>
        <v>0.37915259233923715</v>
      </c>
      <c r="H31">
        <f t="shared" si="6"/>
        <v>0.12794740766076285</v>
      </c>
      <c r="I31">
        <f t="shared" si="7"/>
        <v>7.6832755186877905E-2</v>
      </c>
    </row>
    <row r="32" spans="1:9" x14ac:dyDescent="0.25">
      <c r="A32">
        <v>20</v>
      </c>
      <c r="B32">
        <f t="shared" si="0"/>
        <v>183.22392835874172</v>
      </c>
      <c r="C32">
        <f t="shared" si="1"/>
        <v>0.24108411626150225</v>
      </c>
      <c r="D32">
        <f t="shared" si="2"/>
        <v>18.405274931124204</v>
      </c>
      <c r="E32">
        <f t="shared" si="3"/>
        <v>558.37079671013419</v>
      </c>
      <c r="F32">
        <f t="shared" si="4"/>
        <v>0.73469841672386083</v>
      </c>
      <c r="G32">
        <f t="shared" si="5"/>
        <v>0.37266991974872971</v>
      </c>
      <c r="H32">
        <f t="shared" si="6"/>
        <v>0.13443008025127029</v>
      </c>
      <c r="I32">
        <f t="shared" si="7"/>
        <v>8.2569201740132547E-2</v>
      </c>
    </row>
    <row r="33" spans="1:12" x14ac:dyDescent="0.25">
      <c r="A33">
        <v>19</v>
      </c>
      <c r="B33">
        <f t="shared" si="0"/>
        <v>175.16113229068878</v>
      </c>
      <c r="C33">
        <f t="shared" si="1"/>
        <v>0.23047517406669576</v>
      </c>
      <c r="D33">
        <f t="shared" si="2"/>
        <v>17.286674751125197</v>
      </c>
      <c r="E33">
        <f t="shared" si="3"/>
        <v>567.55219295818597</v>
      </c>
      <c r="F33">
        <f t="shared" si="4"/>
        <v>0.74677920126077102</v>
      </c>
      <c r="G33">
        <f t="shared" si="5"/>
        <v>0.36664116989030954</v>
      </c>
      <c r="H33">
        <f t="shared" si="6"/>
        <v>0.14045883010969046</v>
      </c>
      <c r="I33">
        <f t="shared" si="7"/>
        <v>8.7912312549513941E-2</v>
      </c>
    </row>
    <row r="34" spans="1:12" x14ac:dyDescent="0.25">
      <c r="A34">
        <v>18</v>
      </c>
      <c r="B34">
        <f t="shared" si="0"/>
        <v>167.39290815113796</v>
      </c>
      <c r="C34">
        <f t="shared" si="1"/>
        <v>0.22025382651465522</v>
      </c>
      <c r="D34">
        <f t="shared" si="2"/>
        <v>16.227768354513671</v>
      </c>
      <c r="E34">
        <f t="shared" si="3"/>
        <v>576.37932349434845</v>
      </c>
      <c r="F34">
        <f t="shared" si="4"/>
        <v>0.75839384670309007</v>
      </c>
      <c r="G34">
        <f t="shared" si="5"/>
        <v>0.36102613594542021</v>
      </c>
      <c r="H34">
        <f t="shared" si="6"/>
        <v>0.14607386405457978</v>
      </c>
      <c r="I34">
        <f t="shared" si="7"/>
        <v>9.2896612086221103E-2</v>
      </c>
    </row>
    <row r="35" spans="1:12" x14ac:dyDescent="0.25">
      <c r="A35">
        <v>17</v>
      </c>
      <c r="B35">
        <f t="shared" si="0"/>
        <v>159.91096384337797</v>
      </c>
      <c r="C35">
        <f t="shared" si="1"/>
        <v>0.21040916295181311</v>
      </c>
      <c r="D35">
        <f t="shared" si="2"/>
        <v>15.225852015622419</v>
      </c>
      <c r="E35">
        <f t="shared" si="3"/>
        <v>584.86318414099958</v>
      </c>
      <c r="F35">
        <f t="shared" si="4"/>
        <v>0.76955682123815738</v>
      </c>
      <c r="G35">
        <f t="shared" si="5"/>
        <v>0.35578919248545804</v>
      </c>
      <c r="H35">
        <f t="shared" si="6"/>
        <v>0.15131080751454196</v>
      </c>
      <c r="I35">
        <f t="shared" si="7"/>
        <v>9.7552693821833264E-2</v>
      </c>
    </row>
    <row r="36" spans="1:12" x14ac:dyDescent="0.25">
      <c r="A36">
        <v>16</v>
      </c>
      <c r="B36">
        <f t="shared" si="0"/>
        <v>152.70715699121922</v>
      </c>
      <c r="C36">
        <f t="shared" si="1"/>
        <v>0.20093046972528844</v>
      </c>
      <c r="D36">
        <f t="shared" si="2"/>
        <v>14.278319939437676</v>
      </c>
      <c r="E36">
        <f t="shared" si="3"/>
        <v>593.01452306934311</v>
      </c>
      <c r="F36">
        <f t="shared" si="4"/>
        <v>0.78028226719650406</v>
      </c>
      <c r="G36">
        <f t="shared" si="5"/>
        <v>0.35089865746115562</v>
      </c>
      <c r="H36">
        <f t="shared" si="6"/>
        <v>0.15620134253884438</v>
      </c>
      <c r="I36">
        <f t="shared" si="7"/>
        <v>0.10190776793035693</v>
      </c>
    </row>
    <row r="37" spans="1:12" x14ac:dyDescent="0.25">
      <c r="A37">
        <v>15</v>
      </c>
      <c r="B37">
        <f t="shared" si="0"/>
        <v>145.77349446045952</v>
      </c>
      <c r="C37">
        <f t="shared" si="1"/>
        <v>0.1918072295532362</v>
      </c>
      <c r="D37">
        <f t="shared" si="2"/>
        <v>13.382661777695544</v>
      </c>
      <c r="E37">
        <f t="shared" si="3"/>
        <v>600.84384376184505</v>
      </c>
      <c r="F37">
        <f t="shared" si="4"/>
        <v>0.79058400494979608</v>
      </c>
      <c r="G37">
        <f t="shared" si="5"/>
        <v>0.34632625791282856</v>
      </c>
      <c r="H37">
        <f t="shared" si="6"/>
        <v>0.16077374208717143</v>
      </c>
      <c r="I37">
        <f t="shared" si="7"/>
        <v>0.10598611994820081</v>
      </c>
    </row>
    <row r="38" spans="1:12" x14ac:dyDescent="0.25">
      <c r="A38">
        <v>14</v>
      </c>
      <c r="B38">
        <f t="shared" si="0"/>
        <v>139.10213183518229</v>
      </c>
      <c r="C38">
        <f t="shared" si="1"/>
        <v>0.18302912083576617</v>
      </c>
      <c r="D38">
        <f t="shared" si="2"/>
        <v>12.536460170131168</v>
      </c>
      <c r="E38">
        <f t="shared" si="3"/>
        <v>608.3614079946866</v>
      </c>
      <c r="F38">
        <f t="shared" si="4"/>
        <v>0.80047553683511397</v>
      </c>
      <c r="G38">
        <f t="shared" si="5"/>
        <v>0.34204668025526269</v>
      </c>
      <c r="H38">
        <f t="shared" si="6"/>
        <v>0.1650533197447373</v>
      </c>
      <c r="I38">
        <f t="shared" si="7"/>
        <v>0.10980949682808687</v>
      </c>
    </row>
    <row r="39" spans="1:12" x14ac:dyDescent="0.25">
      <c r="A39">
        <v>13</v>
      </c>
      <c r="B39">
        <f t="shared" si="0"/>
        <v>132.68537284903829</v>
      </c>
      <c r="C39">
        <f t="shared" si="1"/>
        <v>0.17458601690662934</v>
      </c>
      <c r="D39">
        <f t="shared" si="2"/>
        <v>11.737388311733334</v>
      </c>
      <c r="E39">
        <f t="shared" si="3"/>
        <v>615.57723883922847</v>
      </c>
      <c r="F39">
        <f t="shared" si="4"/>
        <v>0.80997005110424802</v>
      </c>
      <c r="G39">
        <f t="shared" si="5"/>
        <v>0.33803718992661902</v>
      </c>
      <c r="H39">
        <f t="shared" si="6"/>
        <v>0.16906281007338098</v>
      </c>
      <c r="I39">
        <f t="shared" si="7"/>
        <v>0.11339743344440184</v>
      </c>
    </row>
    <row r="40" spans="1:12" x14ac:dyDescent="0.25">
      <c r="A40">
        <v>12</v>
      </c>
      <c r="B40">
        <f t="shared" si="0"/>
        <v>126.51566877170384</v>
      </c>
      <c r="C40">
        <f t="shared" si="1"/>
        <v>0.16646798522592612</v>
      </c>
      <c r="D40">
        <f t="shared" si="2"/>
        <v>10.983207546832489</v>
      </c>
      <c r="E40">
        <f t="shared" si="3"/>
        <v>622.5011236814637</v>
      </c>
      <c r="F40">
        <f t="shared" si="4"/>
        <v>0.81908042589666274</v>
      </c>
      <c r="G40">
        <f t="shared" si="5"/>
        <v>0.33427730823901203</v>
      </c>
      <c r="H40">
        <f t="shared" si="6"/>
        <v>0.17282269176098797</v>
      </c>
      <c r="I40">
        <f t="shared" si="7"/>
        <v>0.1167675299907058</v>
      </c>
      <c r="L40" t="s">
        <v>11</v>
      </c>
    </row>
    <row r="41" spans="1:12" x14ac:dyDescent="0.25">
      <c r="A41">
        <v>11</v>
      </c>
      <c r="B41">
        <f t="shared" si="0"/>
        <v>120.58561775073602</v>
      </c>
      <c r="C41">
        <f t="shared" si="1"/>
        <v>0.15866528651412634</v>
      </c>
      <c r="D41">
        <f t="shared" si="2"/>
        <v>10.271764990825883</v>
      </c>
      <c r="E41">
        <f t="shared" si="3"/>
        <v>629.14261725843812</v>
      </c>
      <c r="F41">
        <f t="shared" si="4"/>
        <v>0.82781923323478701</v>
      </c>
      <c r="G41">
        <f t="shared" si="5"/>
        <v>0.33074853664621795</v>
      </c>
      <c r="H41">
        <f t="shared" si="6"/>
        <v>0.17635146335378205</v>
      </c>
      <c r="I41">
        <f t="shared" si="7"/>
        <v>0.11993568866889982</v>
      </c>
    </row>
    <row r="42" spans="1:12" x14ac:dyDescent="0.25">
      <c r="A42">
        <v>10</v>
      </c>
      <c r="B42">
        <f t="shared" si="0"/>
        <v>114.88796410908115</v>
      </c>
      <c r="C42">
        <f t="shared" si="1"/>
        <v>0.15116837382773837</v>
      </c>
      <c r="D42">
        <f t="shared" si="2"/>
        <v>9.6009911803168251</v>
      </c>
      <c r="E42">
        <f t="shared" si="3"/>
        <v>635.51104471060205</v>
      </c>
      <c r="F42">
        <f t="shared" si="4"/>
        <v>0.83619874304026587</v>
      </c>
      <c r="G42">
        <f t="shared" si="5"/>
        <v>0.32743412051124737</v>
      </c>
      <c r="H42">
        <f t="shared" si="6"/>
        <v>0.17966587948875262</v>
      </c>
      <c r="I42">
        <f t="shared" si="7"/>
        <v>0.12291631646659903</v>
      </c>
    </row>
    <row r="43" spans="1:12" x14ac:dyDescent="0.25">
      <c r="A43">
        <v>9</v>
      </c>
      <c r="B43">
        <f t="shared" si="0"/>
        <v>109.41559759852379</v>
      </c>
      <c r="C43">
        <f t="shared" si="1"/>
        <v>0.14396789157700499</v>
      </c>
      <c r="D43">
        <f t="shared" si="2"/>
        <v>8.9688977524188047</v>
      </c>
      <c r="E43">
        <f t="shared" si="3"/>
        <v>641.61550464905736</v>
      </c>
      <c r="F43">
        <f t="shared" si="4"/>
        <v>0.8442309271698123</v>
      </c>
      <c r="G43">
        <f t="shared" si="5"/>
        <v>0.3243188459322181</v>
      </c>
      <c r="H43">
        <f t="shared" si="6"/>
        <v>0.18278115406778189</v>
      </c>
      <c r="I43">
        <f t="shared" si="7"/>
        <v>0.12572249955245104</v>
      </c>
    </row>
    <row r="44" spans="1:12" x14ac:dyDescent="0.25">
      <c r="A44">
        <v>8</v>
      </c>
      <c r="B44">
        <f t="shared" si="0"/>
        <v>104.16155260940138</v>
      </c>
      <c r="C44">
        <f t="shared" si="1"/>
        <v>0.13705467448605446</v>
      </c>
      <c r="D44">
        <f t="shared" si="2"/>
        <v>8.3735751539476038</v>
      </c>
      <c r="E44">
        <f t="shared" si="3"/>
        <v>647.46487223665099</v>
      </c>
      <c r="F44">
        <f t="shared" si="4"/>
        <v>0.85192746346927761</v>
      </c>
      <c r="G44">
        <f t="shared" si="5"/>
        <v>0.32138886435825509</v>
      </c>
      <c r="H44">
        <f t="shared" si="6"/>
        <v>0.18571113564174491</v>
      </c>
      <c r="I44">
        <f t="shared" si="7"/>
        <v>0.12836615381193664</v>
      </c>
    </row>
    <row r="45" spans="1:12" x14ac:dyDescent="0.25">
      <c r="A45">
        <v>7</v>
      </c>
      <c r="B45">
        <f t="shared" si="0"/>
        <v>99.119007336939802</v>
      </c>
      <c r="C45">
        <f t="shared" si="1"/>
        <v>0.13041974649597343</v>
      </c>
      <c r="D45">
        <f t="shared" si="2"/>
        <v>7.8131903811965913</v>
      </c>
      <c r="E45">
        <f t="shared" si="3"/>
        <v>653.06780228186358</v>
      </c>
      <c r="F45">
        <f t="shared" si="4"/>
        <v>0.85929973984455732</v>
      </c>
      <c r="G45">
        <f t="shared" si="5"/>
        <v>0.31863154066534333</v>
      </c>
      <c r="H45">
        <f t="shared" si="6"/>
        <v>0.18846845933465667</v>
      </c>
      <c r="I45">
        <f t="shared" si="7"/>
        <v>0.13085815524080449</v>
      </c>
    </row>
    <row r="46" spans="1:12" x14ac:dyDescent="0.25">
      <c r="A46">
        <v>6</v>
      </c>
      <c r="B46">
        <f t="shared" si="0"/>
        <v>94.281282904603017</v>
      </c>
      <c r="C46">
        <f t="shared" si="1"/>
        <v>0.12405431961131975</v>
      </c>
      <c r="D46">
        <f t="shared" si="2"/>
        <v>7.2859847509612674</v>
      </c>
      <c r="E46">
        <f t="shared" si="3"/>
        <v>658.43273234443575</v>
      </c>
      <c r="F46">
        <f t="shared" si="4"/>
        <v>0.8663588583479418</v>
      </c>
      <c r="G46">
        <f t="shared" si="5"/>
        <v>0.31603532111636595</v>
      </c>
      <c r="H46">
        <f t="shared" si="6"/>
        <v>0.19106467888363404</v>
      </c>
      <c r="I46">
        <f t="shared" si="7"/>
        <v>0.13320845326576428</v>
      </c>
    </row>
    <row r="47" spans="1:12" x14ac:dyDescent="0.25">
      <c r="A47" s="3">
        <v>5</v>
      </c>
      <c r="B47" s="3">
        <f t="shared" si="0"/>
        <v>89.641842444881107</v>
      </c>
      <c r="C47" s="3">
        <f t="shared" si="1"/>
        <v>0.11794979269063303</v>
      </c>
      <c r="D47" s="3">
        <f t="shared" si="2"/>
        <v>6.7902717034501308</v>
      </c>
      <c r="E47" s="3">
        <f t="shared" si="3"/>
        <v>663.56788585166873</v>
      </c>
      <c r="F47" s="3">
        <f t="shared" si="4"/>
        <v>0.87311563927851155</v>
      </c>
      <c r="G47" s="3">
        <f t="shared" si="5"/>
        <v>0.31358961823917308</v>
      </c>
      <c r="H47" s="3">
        <f t="shared" si="6"/>
        <v>0.19351038176082691</v>
      </c>
      <c r="I47" s="3">
        <f t="shared" si="7"/>
        <v>0.1354261695387548</v>
      </c>
      <c r="J47" s="3"/>
      <c r="K47" s="3"/>
      <c r="L47" s="3"/>
    </row>
    <row r="48" spans="1:12" x14ac:dyDescent="0.25">
      <c r="A48">
        <v>4</v>
      </c>
      <c r="B48">
        <f t="shared" si="0"/>
        <v>85.19429013798117</v>
      </c>
      <c r="C48">
        <f t="shared" si="1"/>
        <v>0.11209775018155417</v>
      </c>
      <c r="D48">
        <f t="shared" si="2"/>
        <v>6.3244346376882747</v>
      </c>
      <c r="E48">
        <f t="shared" si="3"/>
        <v>668.4812752243306</v>
      </c>
      <c r="F48">
        <f t="shared" si="4"/>
        <v>0.87958062529517189</v>
      </c>
      <c r="G48">
        <f t="shared" si="5"/>
        <v>0.31128471015163334</v>
      </c>
      <c r="H48">
        <f t="shared" si="6"/>
        <v>0.19581528984836666</v>
      </c>
      <c r="I48">
        <f t="shared" si="7"/>
        <v>0.13751968432608472</v>
      </c>
    </row>
    <row r="49" spans="1:9" x14ac:dyDescent="0.25">
      <c r="A49">
        <v>3</v>
      </c>
      <c r="B49">
        <f t="shared" si="0"/>
        <v>80.932370208912872</v>
      </c>
      <c r="C49">
        <f t="shared" si="1"/>
        <v>0.10648996080120114</v>
      </c>
      <c r="D49">
        <f t="shared" si="2"/>
        <v>5.8869247799903057</v>
      </c>
      <c r="E49">
        <f t="shared" si="3"/>
        <v>673.18070501109685</v>
      </c>
      <c r="F49">
        <f t="shared" si="4"/>
        <v>0.8857640855409169</v>
      </c>
      <c r="G49">
        <f t="shared" si="5"/>
        <v>0.30911165226663739</v>
      </c>
      <c r="H49">
        <f t="shared" si="6"/>
        <v>0.1979883477333626</v>
      </c>
      <c r="I49">
        <f t="shared" si="7"/>
        <v>0.13949671226693128</v>
      </c>
    </row>
    <row r="50" spans="1:9" x14ac:dyDescent="0.25">
      <c r="A50">
        <v>2</v>
      </c>
      <c r="B50">
        <f t="shared" si="0"/>
        <v>76.849965883505703</v>
      </c>
      <c r="C50">
        <f t="shared" si="1"/>
        <v>0.1011183761625075</v>
      </c>
      <c r="D50">
        <f t="shared" si="2"/>
        <v>5.4762590860469196</v>
      </c>
      <c r="E50">
        <f t="shared" si="3"/>
        <v>677.67377503044747</v>
      </c>
      <c r="F50">
        <f t="shared" si="4"/>
        <v>0.89167601977690458</v>
      </c>
      <c r="G50">
        <f t="shared" si="5"/>
        <v>0.30706219964119275</v>
      </c>
      <c r="H50">
        <f t="shared" si="6"/>
        <v>0.20003780035880725</v>
      </c>
      <c r="I50">
        <f t="shared" si="7"/>
        <v>0.1413643689913949</v>
      </c>
    </row>
    <row r="51" spans="1:9" x14ac:dyDescent="0.25">
      <c r="A51">
        <v>1</v>
      </c>
      <c r="B51">
        <f t="shared" si="0"/>
        <v>72.941098303919617</v>
      </c>
      <c r="C51">
        <f t="shared" si="1"/>
        <v>9.5975129347262655E-2</v>
      </c>
      <c r="D51">
        <f t="shared" si="2"/>
        <v>5.091018177138789</v>
      </c>
      <c r="E51">
        <f t="shared" si="3"/>
        <v>681.96788351894156</v>
      </c>
      <c r="F51">
        <f t="shared" si="4"/>
        <v>0.89732616252492314</v>
      </c>
      <c r="G51">
        <f t="shared" si="5"/>
        <v>0.30512873850637917</v>
      </c>
      <c r="H51">
        <f t="shared" si="6"/>
        <v>0.20197126149362082</v>
      </c>
      <c r="I51">
        <f t="shared" si="7"/>
        <v>0.1431292298542832</v>
      </c>
    </row>
    <row r="52" spans="1:9" x14ac:dyDescent="0.25">
      <c r="A52">
        <v>0</v>
      </c>
      <c r="B52">
        <f t="shared" si="0"/>
        <v>69.199925404254557</v>
      </c>
      <c r="C52">
        <f t="shared" si="1"/>
        <v>9.1052533426650734E-2</v>
      </c>
      <c r="D52">
        <f t="shared" si="2"/>
        <v>4.7298443109587653</v>
      </c>
      <c r="E52">
        <f t="shared" si="3"/>
        <v>686.07023028478659</v>
      </c>
      <c r="F52">
        <f t="shared" si="4"/>
        <v>0.90272398721682445</v>
      </c>
      <c r="G52">
        <f t="shared" si="5"/>
        <v>0.30330422574030508</v>
      </c>
      <c r="H52">
        <f t="shared" si="6"/>
        <v>0.20379577425969492</v>
      </c>
      <c r="I52">
        <f t="shared" si="7"/>
        <v>0.14479738184733645</v>
      </c>
    </row>
    <row r="53" spans="1:9" x14ac:dyDescent="0.25">
      <c r="A53">
        <v>-1</v>
      </c>
      <c r="B53">
        <f t="shared" si="0"/>
        <v>65.620740746894029</v>
      </c>
      <c r="C53">
        <f t="shared" si="1"/>
        <v>8.6343079930123717E-2</v>
      </c>
      <c r="D53">
        <f t="shared" si="2"/>
        <v>4.3914393874907187</v>
      </c>
      <c r="E53">
        <f t="shared" si="3"/>
        <v>689.98781986561528</v>
      </c>
      <c r="F53">
        <f t="shared" si="4"/>
        <v>0.90787871034949374</v>
      </c>
      <c r="G53">
        <f t="shared" si="5"/>
        <v>0.3015821352332394</v>
      </c>
      <c r="H53">
        <f t="shared" si="6"/>
        <v>0.20551786476676059</v>
      </c>
      <c r="I53">
        <f t="shared" si="7"/>
        <v>0.14637446959205905</v>
      </c>
    </row>
    <row r="54" spans="1:9" x14ac:dyDescent="0.25">
      <c r="A54">
        <v>-2</v>
      </c>
      <c r="B54">
        <f t="shared" si="0"/>
        <v>62.197972320256845</v>
      </c>
      <c r="C54">
        <f t="shared" si="1"/>
        <v>8.1839437263495851E-2</v>
      </c>
      <c r="D54">
        <f t="shared" si="2"/>
        <v>4.0745629903605929</v>
      </c>
      <c r="E54">
        <f t="shared" si="3"/>
        <v>693.72746468938249</v>
      </c>
      <c r="F54">
        <f t="shared" si="4"/>
        <v>0.91279929564392437</v>
      </c>
      <c r="G54">
        <f t="shared" si="5"/>
        <v>0.29995641024991232</v>
      </c>
      <c r="H54">
        <f t="shared" si="6"/>
        <v>0.20714358975008768</v>
      </c>
      <c r="I54">
        <f t="shared" si="7"/>
        <v>0.1478657361815689</v>
      </c>
    </row>
    <row r="55" spans="1:9" x14ac:dyDescent="0.25">
      <c r="A55">
        <v>-3</v>
      </c>
      <c r="B55">
        <f t="shared" si="0"/>
        <v>58.926181298663224</v>
      </c>
      <c r="C55">
        <f t="shared" si="1"/>
        <v>7.7534449077188455E-2</v>
      </c>
      <c r="D55">
        <f t="shared" si="2"/>
        <v>3.7780304640420712</v>
      </c>
      <c r="E55">
        <f t="shared" si="3"/>
        <v>697.29578823729469</v>
      </c>
      <c r="F55">
        <f t="shared" si="4"/>
        <v>0.91749445820696673</v>
      </c>
      <c r="G55">
        <f t="shared" si="5"/>
        <v>0.29842142102425284</v>
      </c>
      <c r="H55">
        <f t="shared" si="6"/>
        <v>0.20867857897574715</v>
      </c>
      <c r="I55">
        <f t="shared" si="7"/>
        <v>0.14927605952805287</v>
      </c>
    </row>
    <row r="56" spans="1:9" x14ac:dyDescent="0.25">
      <c r="A56">
        <v>-4</v>
      </c>
      <c r="B56">
        <f t="shared" si="0"/>
        <v>55.800060765057815</v>
      </c>
      <c r="C56">
        <f t="shared" si="1"/>
        <v>7.3421132585602386E-2</v>
      </c>
      <c r="D56">
        <f t="shared" si="2"/>
        <v>3.5007110272651922</v>
      </c>
      <c r="E56">
        <f t="shared" si="3"/>
        <v>700.69922820767704</v>
      </c>
      <c r="F56">
        <f t="shared" si="4"/>
        <v>0.92197266869431194</v>
      </c>
      <c r="G56">
        <f t="shared" si="5"/>
        <v>0.29697192693114505</v>
      </c>
      <c r="H56">
        <f t="shared" si="6"/>
        <v>0.21012807306885495</v>
      </c>
      <c r="I56">
        <f t="shared" si="7"/>
        <v>0.15060998477858659</v>
      </c>
    </row>
    <row r="57" spans="1:9" x14ac:dyDescent="0.25">
      <c r="A57">
        <v>-5</v>
      </c>
      <c r="B57">
        <f t="shared" si="0"/>
        <v>52.814434397368288</v>
      </c>
      <c r="C57">
        <f t="shared" si="1"/>
        <v>6.9492676838642478E-2</v>
      </c>
      <c r="D57">
        <f t="shared" si="2"/>
        <v>3.241525922942849</v>
      </c>
      <c r="E57">
        <f t="shared" si="3"/>
        <v>703.9440396796889</v>
      </c>
      <c r="F57">
        <f t="shared" si="4"/>
        <v>0.92624215747327487</v>
      </c>
      <c r="G57">
        <f t="shared" si="5"/>
        <v>0.29560304267180804</v>
      </c>
      <c r="H57">
        <f t="shared" si="6"/>
        <v>0.21149695732819196</v>
      </c>
      <c r="I57">
        <f t="shared" si="7"/>
        <v>0.15187175328308861</v>
      </c>
    </row>
    <row r="58" spans="1:9" x14ac:dyDescent="0.25">
      <c r="A58">
        <v>-6</v>
      </c>
      <c r="B58">
        <f t="shared" si="0"/>
        <v>49.964255119308106</v>
      </c>
      <c r="C58">
        <f t="shared" si="1"/>
        <v>6.5742440946458036E-2</v>
      </c>
      <c r="D58">
        <f t="shared" si="2"/>
        <v>2.9994466048958159</v>
      </c>
      <c r="E58">
        <f t="shared" si="3"/>
        <v>707.03629827579607</v>
      </c>
      <c r="F58">
        <f t="shared" si="4"/>
        <v>0.93031091878394223</v>
      </c>
      <c r="G58">
        <f t="shared" si="5"/>
        <v>0.29431020798712992</v>
      </c>
      <c r="H58">
        <f t="shared" si="6"/>
        <v>0.21278979201287007</v>
      </c>
      <c r="I58">
        <f t="shared" si="7"/>
        <v>0.15306532853146634</v>
      </c>
    </row>
    <row r="59" spans="1:9" x14ac:dyDescent="0.25">
      <c r="A59">
        <v>-7</v>
      </c>
      <c r="B59">
        <f t="shared" si="0"/>
        <v>47.244603716471495</v>
      </c>
      <c r="C59">
        <f t="shared" si="1"/>
        <v>6.2163952258515127E-2</v>
      </c>
      <c r="D59">
        <f t="shared" si="2"/>
        <v>2.7734929616227104</v>
      </c>
      <c r="E59">
        <f t="shared" si="3"/>
        <v>709.98190332190575</v>
      </c>
      <c r="F59">
        <f t="shared" si="4"/>
        <v>0.93418671489724436</v>
      </c>
      <c r="G59">
        <f t="shared" si="5"/>
        <v>0.29308916047914102</v>
      </c>
      <c r="H59">
        <f t="shared" si="6"/>
        <v>0.21401083952085898</v>
      </c>
      <c r="I59">
        <f t="shared" si="7"/>
        <v>0.15419441942048642</v>
      </c>
    </row>
    <row r="60" spans="1:9" x14ac:dyDescent="0.25">
      <c r="A60">
        <v>-8</v>
      </c>
      <c r="B60">
        <f t="shared" si="0"/>
        <v>44.650687418599027</v>
      </c>
      <c r="C60">
        <f t="shared" si="1"/>
        <v>5.8750904498156613E-2</v>
      </c>
      <c r="D60">
        <f t="shared" si="2"/>
        <v>2.5627315773271944</v>
      </c>
      <c r="E60">
        <f t="shared" si="3"/>
        <v>712.78658100407381</v>
      </c>
      <c r="F60">
        <f t="shared" si="4"/>
        <v>0.93787708026851813</v>
      </c>
      <c r="G60">
        <f t="shared" si="5"/>
        <v>0.29193591117677159</v>
      </c>
      <c r="H60">
        <f t="shared" si="6"/>
        <v>0.21516408882322841</v>
      </c>
      <c r="I60">
        <f t="shared" si="7"/>
        <v>0.15526250116287116</v>
      </c>
    </row>
    <row r="61" spans="1:9" x14ac:dyDescent="0.25">
      <c r="A61">
        <v>-9</v>
      </c>
      <c r="B61">
        <f t="shared" si="0"/>
        <v>42.177838448925314</v>
      </c>
      <c r="C61">
        <f t="shared" si="1"/>
        <v>5.5497155853849095E-2</v>
      </c>
      <c r="D61">
        <f t="shared" si="2"/>
        <v>2.366274030379897</v>
      </c>
      <c r="E61">
        <f t="shared" si="3"/>
        <v>715.45588752069477</v>
      </c>
      <c r="F61">
        <f t="shared" si="4"/>
        <v>0.94138932568512468</v>
      </c>
      <c r="G61">
        <f t="shared" si="5"/>
        <v>0.29084672252973948</v>
      </c>
      <c r="H61">
        <f t="shared" si="6"/>
        <v>0.21625327747026052</v>
      </c>
      <c r="I61">
        <f t="shared" si="7"/>
        <v>0.15627283411018586</v>
      </c>
    </row>
    <row r="62" spans="1:9" x14ac:dyDescent="0.25">
      <c r="A62">
        <v>-10</v>
      </c>
      <c r="B62">
        <f t="shared" si="0"/>
        <v>39.821512541555414</v>
      </c>
      <c r="C62">
        <f t="shared" si="1"/>
        <v>5.2396727028362386E-2</v>
      </c>
      <c r="D62">
        <f t="shared" si="2"/>
        <v>2.1832752293587774</v>
      </c>
      <c r="E62">
        <f t="shared" si="3"/>
        <v>717.99521222908584</v>
      </c>
      <c r="F62">
        <f t="shared" si="4"/>
        <v>0.94473054240669185</v>
      </c>
      <c r="G62">
        <f t="shared" si="5"/>
        <v>0.28981808855517377</v>
      </c>
      <c r="H62">
        <f t="shared" si="6"/>
        <v>0.21728191144482623</v>
      </c>
      <c r="I62">
        <f t="shared" si="7"/>
        <v>0.1572284807260928</v>
      </c>
    </row>
    <row r="63" spans="1:9" x14ac:dyDescent="0.25">
      <c r="A63">
        <v>-11</v>
      </c>
    </row>
    <row r="67" spans="2:3" x14ac:dyDescent="0.25">
      <c r="B67" t="s">
        <v>6</v>
      </c>
      <c r="C67">
        <v>0.5071</v>
      </c>
    </row>
    <row r="68" spans="2:3" x14ac:dyDescent="0.25">
      <c r="B68" t="s">
        <v>8</v>
      </c>
      <c r="C68">
        <f>C67*0.34</f>
        <v>0.17241400000000001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J2" sqref="J2"/>
    </sheetView>
  </sheetViews>
  <sheetFormatPr baseColWidth="10" defaultColWidth="10.7109375" defaultRowHeight="15" x14ac:dyDescent="0.25"/>
  <cols>
    <col min="1" max="1" width="17" customWidth="1"/>
    <col min="10" max="10" width="12.85546875" customWidth="1"/>
    <col min="11" max="11" width="12.140625" customWidth="1"/>
  </cols>
  <sheetData>
    <row r="1" spans="1:11" x14ac:dyDescent="0.25">
      <c r="A1" s="7" t="s">
        <v>10</v>
      </c>
      <c r="B1" s="7" t="s">
        <v>21</v>
      </c>
      <c r="C1" s="7" t="s">
        <v>19</v>
      </c>
      <c r="D1" s="7" t="s">
        <v>22</v>
      </c>
      <c r="E1" s="6" t="s">
        <v>20</v>
      </c>
      <c r="F1" s="6" t="s">
        <v>13</v>
      </c>
      <c r="G1" s="6" t="s">
        <v>14</v>
      </c>
      <c r="H1" s="6" t="s">
        <v>15</v>
      </c>
      <c r="I1" s="6" t="s">
        <v>16</v>
      </c>
      <c r="J1" s="6" t="s">
        <v>17</v>
      </c>
      <c r="K1" s="6" t="s">
        <v>18</v>
      </c>
    </row>
    <row r="2" spans="1:11" x14ac:dyDescent="0.25">
      <c r="A2" s="5">
        <v>100</v>
      </c>
      <c r="B2" s="5">
        <v>0</v>
      </c>
      <c r="C2" s="5">
        <v>0</v>
      </c>
      <c r="D2" s="5">
        <v>1</v>
      </c>
      <c r="E2" s="5">
        <v>1</v>
      </c>
      <c r="F2" s="11">
        <v>0.30025000000000002</v>
      </c>
      <c r="G2" s="11">
        <v>0.69969999999999999</v>
      </c>
      <c r="H2" s="11">
        <v>0.29786499999999999</v>
      </c>
      <c r="I2">
        <f>1-H2</f>
        <v>0.70213499999999995</v>
      </c>
      <c r="J2">
        <f>I2*Kondensa!H47</f>
        <v>0.13587041189763818</v>
      </c>
      <c r="K2">
        <f>H2*Kondensa!H47</f>
        <v>5.7639969863188707E-2</v>
      </c>
    </row>
    <row r="3" spans="1:11" x14ac:dyDescent="0.25">
      <c r="A3" s="5">
        <v>74.8</v>
      </c>
      <c r="B3" s="5">
        <v>0.05</v>
      </c>
      <c r="C3" s="5">
        <v>0.6381</v>
      </c>
      <c r="D3" s="5">
        <f>1-B3</f>
        <v>0.95</v>
      </c>
      <c r="E3" s="5">
        <f>1-C3</f>
        <v>0.3619</v>
      </c>
    </row>
    <row r="4" spans="1:11" x14ac:dyDescent="0.25">
      <c r="A4" s="5">
        <v>68.53</v>
      </c>
      <c r="B4" s="5">
        <v>0.1</v>
      </c>
      <c r="C4" s="5">
        <v>0.73009999999999997</v>
      </c>
      <c r="D4" s="5">
        <f t="shared" ref="D4:D14" si="0">1-B4</f>
        <v>0.9</v>
      </c>
      <c r="E4" s="5">
        <f t="shared" ref="E4:E15" si="1">1-C4</f>
        <v>0.26990000000000003</v>
      </c>
    </row>
    <row r="5" spans="1:11" x14ac:dyDescent="0.25">
      <c r="A5" s="5">
        <v>65.260000000000005</v>
      </c>
      <c r="B5" s="5">
        <v>0.15</v>
      </c>
      <c r="C5" s="5">
        <v>0.77159999999999995</v>
      </c>
      <c r="D5" s="5">
        <f t="shared" si="0"/>
        <v>0.85</v>
      </c>
      <c r="E5" s="5">
        <f t="shared" si="1"/>
        <v>0.22840000000000005</v>
      </c>
    </row>
    <row r="6" spans="1:11" x14ac:dyDescent="0.25">
      <c r="A6" s="5">
        <v>63.59</v>
      </c>
      <c r="B6" s="5">
        <v>0.2</v>
      </c>
      <c r="C6" s="5">
        <v>0.79159999999999997</v>
      </c>
      <c r="D6" s="5">
        <f t="shared" si="0"/>
        <v>0.8</v>
      </c>
      <c r="E6" s="5">
        <f t="shared" si="1"/>
        <v>0.20840000000000003</v>
      </c>
    </row>
    <row r="7" spans="1:11" x14ac:dyDescent="0.25">
      <c r="A7" s="5">
        <v>61.87</v>
      </c>
      <c r="B7" s="5">
        <v>0.3</v>
      </c>
      <c r="C7" s="5">
        <v>0.81240000000000001</v>
      </c>
      <c r="D7" s="5">
        <f t="shared" si="0"/>
        <v>0.7</v>
      </c>
      <c r="E7" s="5">
        <f t="shared" si="1"/>
        <v>0.18759999999999999</v>
      </c>
    </row>
    <row r="8" spans="1:11" x14ac:dyDescent="0.25">
      <c r="A8" s="9">
        <v>60.75</v>
      </c>
      <c r="B8" s="9">
        <v>0.4</v>
      </c>
      <c r="C8" s="9">
        <v>0.82689999999999997</v>
      </c>
      <c r="D8" s="9">
        <f t="shared" si="0"/>
        <v>0.6</v>
      </c>
      <c r="E8" s="9">
        <f t="shared" si="1"/>
        <v>0.17310000000000003</v>
      </c>
    </row>
    <row r="9" spans="1:11" x14ac:dyDescent="0.25">
      <c r="A9" s="5">
        <v>59.95</v>
      </c>
      <c r="B9" s="5">
        <v>0.5</v>
      </c>
      <c r="C9" s="5">
        <v>0.8387</v>
      </c>
      <c r="D9" s="5">
        <f t="shared" si="0"/>
        <v>0.5</v>
      </c>
      <c r="E9" s="5">
        <f t="shared" si="1"/>
        <v>0.1613</v>
      </c>
    </row>
    <row r="10" spans="1:11" x14ac:dyDescent="0.25">
      <c r="A10" s="5">
        <v>59.12</v>
      </c>
      <c r="B10" s="5">
        <v>0.6</v>
      </c>
      <c r="C10" s="5">
        <v>0.85319999999999996</v>
      </c>
      <c r="D10" s="5">
        <f t="shared" si="0"/>
        <v>0.4</v>
      </c>
      <c r="E10" s="5">
        <f t="shared" si="1"/>
        <v>0.14680000000000004</v>
      </c>
    </row>
    <row r="11" spans="1:11" x14ac:dyDescent="0.25">
      <c r="A11" s="5">
        <v>58.29</v>
      </c>
      <c r="B11" s="5">
        <v>0.7</v>
      </c>
      <c r="C11" s="5">
        <v>0.87119999999999997</v>
      </c>
      <c r="D11" s="5">
        <f t="shared" si="0"/>
        <v>0.30000000000000004</v>
      </c>
      <c r="E11" s="5">
        <f t="shared" si="1"/>
        <v>0.12880000000000003</v>
      </c>
    </row>
    <row r="12" spans="1:11" x14ac:dyDescent="0.25">
      <c r="A12" s="5">
        <v>57.49</v>
      </c>
      <c r="B12" s="5">
        <v>0.8</v>
      </c>
      <c r="C12" s="5">
        <v>0.89500000000000002</v>
      </c>
      <c r="D12" s="5">
        <f t="shared" si="0"/>
        <v>0.19999999999999996</v>
      </c>
      <c r="E12" s="5">
        <f t="shared" si="1"/>
        <v>0.10499999999999998</v>
      </c>
    </row>
    <row r="13" spans="1:11" x14ac:dyDescent="0.25">
      <c r="A13" s="5">
        <v>56.68</v>
      </c>
      <c r="B13" s="5">
        <v>0.9</v>
      </c>
      <c r="C13" s="5">
        <v>0.9335</v>
      </c>
      <c r="D13" s="5">
        <f t="shared" si="0"/>
        <v>9.9999999999999978E-2</v>
      </c>
      <c r="E13" s="5">
        <f t="shared" si="1"/>
        <v>6.6500000000000004E-2</v>
      </c>
    </row>
    <row r="14" spans="1:11" x14ac:dyDescent="0.25">
      <c r="A14" s="5">
        <v>56.3</v>
      </c>
      <c r="B14" s="5">
        <v>0.95</v>
      </c>
      <c r="C14" s="5">
        <v>0.9627</v>
      </c>
      <c r="D14" s="5">
        <f t="shared" si="0"/>
        <v>5.0000000000000044E-2</v>
      </c>
      <c r="E14" s="5">
        <f t="shared" si="1"/>
        <v>3.73E-2</v>
      </c>
    </row>
    <row r="15" spans="1:11" x14ac:dyDescent="0.25">
      <c r="A15" s="8">
        <v>56</v>
      </c>
      <c r="B15" s="8">
        <v>1</v>
      </c>
      <c r="C15" s="5">
        <v>1</v>
      </c>
      <c r="D15" s="8">
        <v>0</v>
      </c>
      <c r="E15" s="5">
        <f t="shared" si="1"/>
        <v>0</v>
      </c>
    </row>
    <row r="16" spans="1:11" x14ac:dyDescent="0.25">
      <c r="A16" s="5"/>
      <c r="B16" s="5"/>
      <c r="C16" s="5"/>
      <c r="D16" s="5"/>
      <c r="E16" s="5"/>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tabSelected="1" topLeftCell="B1" workbookViewId="0">
      <selection activeCell="B35" sqref="B35:P35"/>
    </sheetView>
  </sheetViews>
  <sheetFormatPr baseColWidth="10" defaultRowHeight="15" x14ac:dyDescent="0.25"/>
  <cols>
    <col min="1" max="1" width="15.28515625" customWidth="1"/>
    <col min="2" max="2" width="21" customWidth="1"/>
    <col min="3" max="3" width="18.42578125" customWidth="1"/>
    <col min="4" max="4" width="17.42578125" customWidth="1"/>
    <col min="5" max="5" width="19.5703125" customWidth="1"/>
    <col min="6" max="6" width="18.85546875" customWidth="1"/>
    <col min="7" max="7" width="16.5703125" customWidth="1"/>
    <col min="8" max="8" width="15.28515625" customWidth="1"/>
    <col min="9" max="9" width="16" customWidth="1"/>
    <col min="10" max="10" width="17.42578125" customWidth="1"/>
    <col min="11" max="11" width="16.7109375" customWidth="1"/>
    <col min="12" max="13" width="14.5703125" customWidth="1"/>
    <col min="15" max="15" width="13.5703125" customWidth="1"/>
    <col min="18" max="18" width="11.140625" customWidth="1"/>
  </cols>
  <sheetData>
    <row r="1" spans="1:18" x14ac:dyDescent="0.25">
      <c r="A1" s="6" t="s">
        <v>15</v>
      </c>
      <c r="B1" s="6" t="s">
        <v>16</v>
      </c>
      <c r="C1" s="6" t="s">
        <v>17</v>
      </c>
      <c r="D1" s="6" t="s">
        <v>41</v>
      </c>
      <c r="E1" s="6" t="s">
        <v>42</v>
      </c>
      <c r="F1" s="6" t="s">
        <v>38</v>
      </c>
      <c r="G1" s="6" t="s">
        <v>39</v>
      </c>
      <c r="H1" s="13"/>
      <c r="I1" s="13" t="s">
        <v>29</v>
      </c>
      <c r="J1" s="12" t="s">
        <v>28</v>
      </c>
      <c r="K1" s="12" t="s">
        <v>35</v>
      </c>
      <c r="L1" s="13" t="s">
        <v>36</v>
      </c>
      <c r="M1" s="13" t="s">
        <v>40</v>
      </c>
      <c r="N1" s="10" t="s">
        <v>61</v>
      </c>
      <c r="O1" s="13"/>
      <c r="Q1" s="10" t="s">
        <v>53</v>
      </c>
      <c r="R1" s="10" t="s">
        <v>54</v>
      </c>
    </row>
    <row r="2" spans="1:18" x14ac:dyDescent="0.25">
      <c r="A2" s="11">
        <v>0.29786499999999999</v>
      </c>
      <c r="B2">
        <f>1-A2</f>
        <v>0.70213499999999995</v>
      </c>
      <c r="C2">
        <f>B2*Kondensa!H47</f>
        <v>0.13587041189763818</v>
      </c>
      <c r="D2">
        <f>C2*Flash!C8</f>
        <v>0.11235124359815701</v>
      </c>
      <c r="E2">
        <f>C2-D2</f>
        <v>2.3519168299481169E-2</v>
      </c>
      <c r="F2">
        <f>D2/C2</f>
        <v>0.82689999999999997</v>
      </c>
      <c r="G2">
        <f>E2/C2</f>
        <v>0.1731</v>
      </c>
      <c r="I2">
        <v>293</v>
      </c>
      <c r="J2">
        <f>$C$4*EXP(-$D$4*1000/($B$4*I2))</f>
        <v>4.3686647931813379E-3</v>
      </c>
      <c r="K2">
        <f>EXP($B$8-($C$8/($D$8+I2)))</f>
        <v>183.22392835874174</v>
      </c>
      <c r="L2">
        <f>EXP($B$9-($C$9/($D$9+I2)))</f>
        <v>17.326434015945846</v>
      </c>
      <c r="M2">
        <f>$F$2*K2+$G$2*L2</f>
        <v>154.50707208800378</v>
      </c>
      <c r="N2">
        <f>J2*$E$12*1000*$F$12*1000</f>
        <v>0.32246721103061743</v>
      </c>
      <c r="Q2">
        <f>25/60</f>
        <v>0.41666666666666669</v>
      </c>
      <c r="R2">
        <f>$A$15*Q2</f>
        <v>5.4487668216231651</v>
      </c>
    </row>
    <row r="3" spans="1:18" x14ac:dyDescent="0.25">
      <c r="A3" s="10" t="s">
        <v>25</v>
      </c>
      <c r="B3" s="10" t="s">
        <v>27</v>
      </c>
      <c r="C3" s="10" t="s">
        <v>24</v>
      </c>
      <c r="D3" s="10" t="s">
        <v>26</v>
      </c>
      <c r="E3" s="10" t="s">
        <v>43</v>
      </c>
      <c r="F3" s="10" t="s">
        <v>44</v>
      </c>
      <c r="G3" s="10" t="s">
        <v>50</v>
      </c>
      <c r="I3">
        <v>294</v>
      </c>
      <c r="J3">
        <f t="shared" ref="J3:J32" si="0">$C$4*EXP(-$D$4*1000/($B$4*I3))</f>
        <v>4.480918184985765E-3</v>
      </c>
      <c r="K3">
        <f t="shared" ref="K3:K32" si="1">EXP($B$8-($C$8/($D$8+I3)))</f>
        <v>191.58973860576549</v>
      </c>
      <c r="L3">
        <f t="shared" ref="L3:L32" si="2">EXP($B$9-($C$9/($D$9+I3)))</f>
        <v>18.438331039882609</v>
      </c>
      <c r="M3">
        <f>$F$2*K3+$G$2*L3</f>
        <v>161.61722995611117</v>
      </c>
      <c r="N3">
        <f t="shared" ref="N3:N32" si="3">J3*$E$12*1000*$F$12*1000</f>
        <v>0.33075304661141069</v>
      </c>
      <c r="Q3">
        <f>26/60</f>
        <v>0.43333333333333335</v>
      </c>
      <c r="R3">
        <f t="shared" ref="R3:R17" si="4">$A$15*Q3</f>
        <v>5.6667174944880916</v>
      </c>
    </row>
    <row r="4" spans="1:18" x14ac:dyDescent="0.25">
      <c r="A4">
        <v>8.2000000000000003E-2</v>
      </c>
      <c r="B4">
        <v>8.3140000000000001</v>
      </c>
      <c r="C4">
        <v>7.5810000000000004</v>
      </c>
      <c r="D4">
        <v>18.170000000000002</v>
      </c>
      <c r="E4">
        <v>58</v>
      </c>
      <c r="F4">
        <v>18</v>
      </c>
      <c r="G4">
        <v>27</v>
      </c>
      <c r="I4">
        <v>295</v>
      </c>
      <c r="J4">
        <f t="shared" si="0"/>
        <v>4.5952654709126772E-3</v>
      </c>
      <c r="K4">
        <f t="shared" si="1"/>
        <v>200.26715582383571</v>
      </c>
      <c r="L4">
        <f t="shared" si="2"/>
        <v>19.611802931233786</v>
      </c>
      <c r="M4">
        <f t="shared" ref="M4:M32" si="5">$F$2*K4+$G$2*L4</f>
        <v>168.99571423812631</v>
      </c>
      <c r="N4">
        <f t="shared" si="3"/>
        <v>0.33919344021618536</v>
      </c>
      <c r="Q4">
        <f>27/60</f>
        <v>0.45</v>
      </c>
      <c r="R4">
        <f t="shared" si="4"/>
        <v>5.8846681673530181</v>
      </c>
    </row>
    <row r="5" spans="1:18" x14ac:dyDescent="0.25">
      <c r="I5">
        <v>296</v>
      </c>
      <c r="J5">
        <f t="shared" si="0"/>
        <v>4.7117284635098851E-3</v>
      </c>
      <c r="K5">
        <f t="shared" si="1"/>
        <v>209.26492368903141</v>
      </c>
      <c r="L5">
        <f t="shared" si="2"/>
        <v>20.849686028663651</v>
      </c>
      <c r="M5">
        <f t="shared" si="5"/>
        <v>176.65024605002174</v>
      </c>
      <c r="N5">
        <f t="shared" si="3"/>
        <v>0.34779000190929532</v>
      </c>
      <c r="Q5">
        <f>28/60</f>
        <v>0.46666666666666667</v>
      </c>
      <c r="R5">
        <f t="shared" si="4"/>
        <v>6.1026188402179447</v>
      </c>
    </row>
    <row r="6" spans="1:18" x14ac:dyDescent="0.25">
      <c r="I6">
        <v>297</v>
      </c>
      <c r="J6">
        <f t="shared" si="0"/>
        <v>4.8303289335019867E-3</v>
      </c>
      <c r="K6">
        <f t="shared" si="1"/>
        <v>218.5919370583506</v>
      </c>
      <c r="L6">
        <f t="shared" si="2"/>
        <v>22.154918449000018</v>
      </c>
      <c r="M6">
        <f t="shared" si="5"/>
        <v>184.58868913707198</v>
      </c>
      <c r="N6">
        <f t="shared" si="3"/>
        <v>0.35654433866796958</v>
      </c>
      <c r="Q6">
        <f>29/60</f>
        <v>0.48333333333333334</v>
      </c>
      <c r="R6">
        <f t="shared" si="4"/>
        <v>6.3205695130828712</v>
      </c>
    </row>
    <row r="7" spans="1:18" x14ac:dyDescent="0.25">
      <c r="A7" s="10" t="s">
        <v>32</v>
      </c>
      <c r="B7" s="10" t="s">
        <v>23</v>
      </c>
      <c r="C7" s="10" t="s">
        <v>30</v>
      </c>
      <c r="D7" s="10" t="s">
        <v>31</v>
      </c>
      <c r="E7" s="10" t="s">
        <v>45</v>
      </c>
      <c r="F7" s="10" t="s">
        <v>46</v>
      </c>
      <c r="G7" s="10" t="s">
        <v>47</v>
      </c>
      <c r="I7">
        <v>298</v>
      </c>
      <c r="J7">
        <f t="shared" si="0"/>
        <v>4.9510886068870053E-3</v>
      </c>
      <c r="K7">
        <f t="shared" si="1"/>
        <v>228.25724222113948</v>
      </c>
      <c r="L7">
        <f t="shared" si="2"/>
        <v>23.530542531691438</v>
      </c>
      <c r="M7">
        <f t="shared" si="5"/>
        <v>192.81905050489601</v>
      </c>
      <c r="N7">
        <f t="shared" si="3"/>
        <v>0.36545805416800398</v>
      </c>
      <c r="Q7">
        <f>30/60</f>
        <v>0.5</v>
      </c>
      <c r="R7">
        <f t="shared" si="4"/>
        <v>6.5385201859477977</v>
      </c>
    </row>
    <row r="8" spans="1:18" x14ac:dyDescent="0.25">
      <c r="A8" t="s">
        <v>33</v>
      </c>
      <c r="B8">
        <v>16.514500000000002</v>
      </c>
      <c r="C8">
        <v>2850.59</v>
      </c>
      <c r="D8">
        <v>-40.82</v>
      </c>
      <c r="E8">
        <v>0.79100000000000004</v>
      </c>
      <c r="F8">
        <v>1</v>
      </c>
      <c r="G8">
        <v>0.68700000000000006</v>
      </c>
      <c r="I8">
        <v>299</v>
      </c>
      <c r="J8">
        <f t="shared" si="0"/>
        <v>5.074029162068807E-3</v>
      </c>
      <c r="K8">
        <f t="shared" si="1"/>
        <v>238.27003710506705</v>
      </c>
      <c r="L8">
        <f t="shared" si="2"/>
        <v>24.979707301701541</v>
      </c>
      <c r="M8">
        <f t="shared" si="5"/>
        <v>201.34948101610448</v>
      </c>
      <c r="N8">
        <f t="shared" si="3"/>
        <v>0.37453274857209484</v>
      </c>
      <c r="Q8">
        <f>31/60</f>
        <v>0.51666666666666672</v>
      </c>
      <c r="R8">
        <f t="shared" si="4"/>
        <v>6.7564708588127251</v>
      </c>
    </row>
    <row r="9" spans="1:18" x14ac:dyDescent="0.25">
      <c r="A9" t="s">
        <v>34</v>
      </c>
      <c r="B9">
        <v>18.310400000000001</v>
      </c>
      <c r="C9">
        <v>3826.36</v>
      </c>
      <c r="D9">
        <v>-45.47</v>
      </c>
      <c r="I9">
        <v>300</v>
      </c>
      <c r="J9">
        <f t="shared" si="0"/>
        <v>5.199172227025671E-3</v>
      </c>
      <c r="K9">
        <f t="shared" si="1"/>
        <v>248.63967143669748</v>
      </c>
      <c r="L9">
        <f t="shared" si="2"/>
        <v>26.505670949900082</v>
      </c>
      <c r="M9">
        <f t="shared" si="5"/>
        <v>210.18827595243286</v>
      </c>
      <c r="N9">
        <f t="shared" si="3"/>
        <v>0.38377001832084029</v>
      </c>
      <c r="Q9">
        <f>32/60</f>
        <v>0.53333333333333333</v>
      </c>
      <c r="R9">
        <f t="shared" si="4"/>
        <v>6.9744215316776508</v>
      </c>
    </row>
    <row r="10" spans="1:18" x14ac:dyDescent="0.25">
      <c r="I10">
        <v>301</v>
      </c>
      <c r="J10">
        <f t="shared" si="0"/>
        <v>5.3265393765153267E-3</v>
      </c>
      <c r="K10">
        <f t="shared" si="1"/>
        <v>259.37564685674772</v>
      </c>
      <c r="L10">
        <f t="shared" si="2"/>
        <v>28.111803329994682</v>
      </c>
      <c r="M10">
        <f t="shared" si="5"/>
        <v>219.34387554226677</v>
      </c>
      <c r="N10">
        <f t="shared" si="3"/>
        <v>0.39317145592643421</v>
      </c>
      <c r="Q10">
        <f>33/60</f>
        <v>0.55000000000000004</v>
      </c>
      <c r="R10">
        <f t="shared" si="4"/>
        <v>7.1923722045425782</v>
      </c>
    </row>
    <row r="11" spans="1:18" x14ac:dyDescent="0.25">
      <c r="A11" s="14" t="s">
        <v>48</v>
      </c>
      <c r="B11" s="14" t="s">
        <v>49</v>
      </c>
      <c r="C11" s="14" t="s">
        <v>51</v>
      </c>
      <c r="D11" s="14" t="s">
        <v>52</v>
      </c>
      <c r="E11" s="14" t="s">
        <v>58</v>
      </c>
      <c r="F11" s="14" t="s">
        <v>59</v>
      </c>
      <c r="I11">
        <v>302</v>
      </c>
      <c r="J11">
        <f t="shared" si="0"/>
        <v>5.4561521293168902E-3</v>
      </c>
      <c r="K11">
        <f t="shared" si="1"/>
        <v>270.487616990145</v>
      </c>
      <c r="L11">
        <f t="shared" si="2"/>
        <v>29.801588471030897</v>
      </c>
      <c r="M11">
        <f t="shared" si="5"/>
        <v>228.82486545348635</v>
      </c>
      <c r="N11">
        <f t="shared" si="3"/>
        <v>0.40273864976908302</v>
      </c>
      <c r="Q11">
        <f>34/60</f>
        <v>0.56666666666666665</v>
      </c>
      <c r="R11">
        <f t="shared" si="4"/>
        <v>7.4103228774075038</v>
      </c>
    </row>
    <row r="12" spans="1:18" x14ac:dyDescent="0.25">
      <c r="A12">
        <f>D2*E4/E8</f>
        <v>8.2381442840620807</v>
      </c>
      <c r="B12">
        <f>E2*F4/F8</f>
        <v>0.42334502939066104</v>
      </c>
      <c r="C12">
        <f>D12*G4/G8</f>
        <v>4.4155510584428521</v>
      </c>
      <c r="D12">
        <f>D2</f>
        <v>0.11235124359815701</v>
      </c>
      <c r="E12">
        <f>D2/A15</f>
        <v>8.5914886245679629E-3</v>
      </c>
      <c r="F12">
        <f>D12/A15</f>
        <v>8.5914886245679629E-3</v>
      </c>
      <c r="I12">
        <v>303</v>
      </c>
      <c r="J12">
        <f t="shared" si="0"/>
        <v>5.5880319455100802E-3</v>
      </c>
      <c r="K12">
        <f t="shared" si="1"/>
        <v>281.98538747101389</v>
      </c>
      <c r="L12">
        <f t="shared" si="2"/>
        <v>31.578627104475895</v>
      </c>
      <c r="M12">
        <f t="shared" si="5"/>
        <v>238.63997725156614</v>
      </c>
      <c r="N12">
        <f t="shared" si="3"/>
        <v>0.41247318389617488</v>
      </c>
      <c r="Q12">
        <f>35/60</f>
        <v>0.58333333333333337</v>
      </c>
      <c r="R12">
        <f t="shared" si="4"/>
        <v>7.6282735502724313</v>
      </c>
    </row>
    <row r="13" spans="1:18" x14ac:dyDescent="0.25">
      <c r="I13">
        <v>304</v>
      </c>
      <c r="J13">
        <f t="shared" si="0"/>
        <v>5.7222002237919218E-3</v>
      </c>
      <c r="K13">
        <f t="shared" si="1"/>
        <v>293.87891592277469</v>
      </c>
      <c r="L13">
        <f t="shared" si="2"/>
        <v>33.446639204884427</v>
      </c>
      <c r="M13">
        <f t="shared" si="5"/>
        <v>248.79808882290789</v>
      </c>
      <c r="N13">
        <f t="shared" si="3"/>
        <v>0.42237663782421564</v>
      </c>
      <c r="Q13">
        <f>36/60</f>
        <v>0.6</v>
      </c>
      <c r="R13">
        <f t="shared" si="4"/>
        <v>7.8462242231373569</v>
      </c>
    </row>
    <row r="14" spans="1:18" x14ac:dyDescent="0.25">
      <c r="A14" s="14" t="s">
        <v>55</v>
      </c>
      <c r="B14" s="10" t="s">
        <v>56</v>
      </c>
      <c r="I14">
        <v>305</v>
      </c>
      <c r="J14">
        <f t="shared" si="0"/>
        <v>5.8586782988312835E-3</v>
      </c>
      <c r="K14">
        <f t="shared" si="1"/>
        <v>306.17831189352842</v>
      </c>
      <c r="L14">
        <f t="shared" si="2"/>
        <v>35.409466543136467</v>
      </c>
      <c r="M14">
        <f t="shared" si="5"/>
        <v>259.30822476337556</v>
      </c>
      <c r="N14">
        <f t="shared" si="3"/>
        <v>0.43245058634355749</v>
      </c>
      <c r="Q14">
        <f>37/60</f>
        <v>0.6166666666666667</v>
      </c>
      <c r="R14">
        <f t="shared" si="4"/>
        <v>8.0641748960022834</v>
      </c>
    </row>
    <row r="15" spans="1:18" x14ac:dyDescent="0.25">
      <c r="A15">
        <f>A12+B12+C12</f>
        <v>13.077040371895595</v>
      </c>
      <c r="B15">
        <f>D2*1000</f>
        <v>112.35124359815701</v>
      </c>
      <c r="I15">
        <v>306</v>
      </c>
      <c r="J15">
        <f t="shared" si="0"/>
        <v>5.9974874386615881E-3</v>
      </c>
      <c r="K15">
        <f t="shared" si="1"/>
        <v>318.89383674695631</v>
      </c>
      <c r="L15">
        <f t="shared" si="2"/>
        <v>37.471075251222111</v>
      </c>
      <c r="M15">
        <f t="shared" si="5"/>
        <v>270.17955673204472</v>
      </c>
      <c r="N15">
        <f t="shared" si="3"/>
        <v>0.44269659932594552</v>
      </c>
      <c r="Q15">
        <f>38/60</f>
        <v>0.6333333333333333</v>
      </c>
      <c r="R15">
        <f t="shared" si="4"/>
        <v>8.28212556886721</v>
      </c>
    </row>
    <row r="16" spans="1:18" x14ac:dyDescent="0.25">
      <c r="I16">
        <v>307</v>
      </c>
      <c r="J16">
        <f t="shared" si="0"/>
        <v>6.1386488421117996E-3</v>
      </c>
      <c r="K16">
        <f t="shared" si="1"/>
        <v>332.03590350897252</v>
      </c>
      <c r="L16">
        <f t="shared" si="2"/>
        <v>39.635558397539327</v>
      </c>
      <c r="M16">
        <f t="shared" si="5"/>
        <v>281.42140377018342</v>
      </c>
      <c r="N16">
        <f t="shared" si="3"/>
        <v>0.453116241534889</v>
      </c>
      <c r="Q16">
        <f>39/60</f>
        <v>0.65</v>
      </c>
      <c r="R16">
        <f t="shared" si="4"/>
        <v>8.5000762417321365</v>
      </c>
    </row>
    <row r="17" spans="9:18" x14ac:dyDescent="0.25">
      <c r="I17">
        <v>308</v>
      </c>
      <c r="J17">
        <f t="shared" si="0"/>
        <v>6.282183636275987E-3</v>
      </c>
      <c r="K17">
        <f t="shared" si="1"/>
        <v>345.61507667038813</v>
      </c>
      <c r="L17">
        <f t="shared" si="2"/>
        <v>41.907138571659928</v>
      </c>
      <c r="M17">
        <f t="shared" si="5"/>
        <v>293.04323258549823</v>
      </c>
      <c r="N17">
        <f t="shared" si="3"/>
        <v>0.46371107243888088</v>
      </c>
      <c r="Q17">
        <f>40/60</f>
        <v>0.66666666666666663</v>
      </c>
      <c r="R17">
        <f t="shared" si="4"/>
        <v>8.718026914597063</v>
      </c>
    </row>
    <row r="18" spans="9:18" x14ac:dyDescent="0.25">
      <c r="I18">
        <v>309</v>
      </c>
      <c r="J18">
        <f t="shared" si="0"/>
        <v>6.4281128740217115E-3</v>
      </c>
      <c r="K18">
        <f t="shared" si="1"/>
        <v>359.64207194588909</v>
      </c>
      <c r="L18">
        <f t="shared" si="2"/>
        <v>44.290170477511275</v>
      </c>
      <c r="M18">
        <f t="shared" si="5"/>
        <v>305.05465780171284</v>
      </c>
      <c r="N18">
        <f t="shared" si="3"/>
        <v>0.47448264602748297</v>
      </c>
    </row>
    <row r="19" spans="9:18" x14ac:dyDescent="0.25">
      <c r="I19">
        <v>310</v>
      </c>
      <c r="J19">
        <f t="shared" si="0"/>
        <v>6.5764575315373263E-3</v>
      </c>
      <c r="K19">
        <f t="shared" si="1"/>
        <v>374.12775598962048</v>
      </c>
      <c r="L19">
        <f t="shared" si="2"/>
        <v>46.78914353391152</v>
      </c>
      <c r="M19">
        <f t="shared" si="5"/>
        <v>317.46544217353727</v>
      </c>
      <c r="N19">
        <f t="shared" si="3"/>
        <v>0.48543251063028237</v>
      </c>
    </row>
    <row r="20" spans="9:18" x14ac:dyDescent="0.25">
      <c r="I20">
        <v>311</v>
      </c>
      <c r="J20">
        <f t="shared" si="0"/>
        <v>6.7272385059183488E-3</v>
      </c>
      <c r="K20">
        <f t="shared" si="1"/>
        <v>389.08314606772637</v>
      </c>
      <c r="L20">
        <f t="shared" si="2"/>
        <v>49.408684481390438</v>
      </c>
      <c r="M20">
        <f t="shared" si="5"/>
        <v>330.28549676713163</v>
      </c>
      <c r="N20">
        <f t="shared" si="3"/>
        <v>0.49656220873873352</v>
      </c>
    </row>
    <row r="21" spans="9:18" x14ac:dyDescent="0.25">
      <c r="I21">
        <v>312</v>
      </c>
      <c r="J21">
        <f t="shared" si="0"/>
        <v>6.8804766127931669E-3</v>
      </c>
      <c r="K21">
        <f t="shared" si="1"/>
        <v>404.51940968818747</v>
      </c>
      <c r="L21">
        <f t="shared" si="2"/>
        <v>52.153559994222164</v>
      </c>
      <c r="M21">
        <f t="shared" si="5"/>
        <v>343.52488110616207</v>
      </c>
      <c r="N21">
        <f t="shared" si="3"/>
        <v>0.50787327683090222</v>
      </c>
    </row>
    <row r="22" spans="9:18" x14ac:dyDescent="0.25">
      <c r="I22">
        <v>313</v>
      </c>
      <c r="J22">
        <f t="shared" si="0"/>
        <v>7.0361925839880204E-3</v>
      </c>
      <c r="K22">
        <f t="shared" si="1"/>
        <v>420.44786418833195</v>
      </c>
      <c r="L22">
        <f t="shared" si="2"/>
        <v>55.028679296588358</v>
      </c>
      <c r="M22">
        <f t="shared" si="5"/>
        <v>357.19380328357113</v>
      </c>
      <c r="N22">
        <f t="shared" si="3"/>
        <v>0.51936724519910982</v>
      </c>
    </row>
    <row r="23" spans="9:18" x14ac:dyDescent="0.25">
      <c r="I23">
        <v>314</v>
      </c>
      <c r="J23">
        <f t="shared" si="0"/>
        <v>7.1944070652314512E-3</v>
      </c>
      <c r="K23">
        <f t="shared" si="1"/>
        <v>436.87997628042081</v>
      </c>
      <c r="L23">
        <f t="shared" si="2"/>
        <v>58.039096781788636</v>
      </c>
      <c r="M23">
        <f t="shared" si="5"/>
        <v>371.30262003920757</v>
      </c>
      <c r="N23">
        <f t="shared" si="3"/>
        <v>0.53104563778048985</v>
      </c>
    </row>
    <row r="24" spans="9:18" x14ac:dyDescent="0.25">
      <c r="I24">
        <v>315</v>
      </c>
      <c r="J24">
        <f t="shared" si="0"/>
        <v>7.3551406138983528E-3</v>
      </c>
      <c r="K24">
        <f t="shared" si="1"/>
        <v>453.82736155570433</v>
      </c>
      <c r="L24">
        <f t="shared" si="2"/>
        <v>61.190014633411373</v>
      </c>
      <c r="M24">
        <f t="shared" si="5"/>
        <v>385.86183680345539</v>
      </c>
      <c r="N24">
        <f t="shared" si="3"/>
        <v>0.5429099719904682</v>
      </c>
    </row>
    <row r="25" spans="9:18" x14ac:dyDescent="0.25">
      <c r="I25">
        <v>316</v>
      </c>
      <c r="J25">
        <f t="shared" si="0"/>
        <v>7.5184136967935437E-3</v>
      </c>
      <c r="K25">
        <f t="shared" si="1"/>
        <v>471.30178394740176</v>
      </c>
      <c r="L25">
        <f t="shared" si="2"/>
        <v>64.486785447372398</v>
      </c>
      <c r="M25">
        <f t="shared" si="5"/>
        <v>400.88210770704666</v>
      </c>
      <c r="N25">
        <f t="shared" si="3"/>
        <v>0.55496175855916086</v>
      </c>
    </row>
    <row r="26" spans="9:18" x14ac:dyDescent="0.25">
      <c r="I26">
        <v>317</v>
      </c>
      <c r="J26">
        <f t="shared" si="0"/>
        <v>7.6842466879749752E-3</v>
      </c>
      <c r="K26">
        <f t="shared" si="1"/>
        <v>489.31515515303033</v>
      </c>
      <c r="L26">
        <f t="shared" si="2"/>
        <v>67.934914853731883</v>
      </c>
      <c r="M26">
        <f t="shared" si="5"/>
        <v>416.37423555722177</v>
      </c>
      <c r="N26">
        <f t="shared" si="3"/>
        <v>0.56720250137069594</v>
      </c>
    </row>
    <row r="27" spans="9:18" x14ac:dyDescent="0.25">
      <c r="I27">
        <v>318</v>
      </c>
      <c r="J27">
        <f t="shared" si="0"/>
        <v>7.8526598666166687E-3</v>
      </c>
      <c r="K27">
        <f t="shared" si="1"/>
        <v>507.87953401656353</v>
      </c>
      <c r="L27">
        <f t="shared" si="2"/>
        <v>71.540064137194676</v>
      </c>
      <c r="M27">
        <f t="shared" si="5"/>
        <v>432.34917178044475</v>
      </c>
      <c r="N27">
        <f t="shared" si="3"/>
        <v>0.57963369730547054</v>
      </c>
    </row>
    <row r="28" spans="9:18" x14ac:dyDescent="0.25">
      <c r="I28">
        <v>319</v>
      </c>
      <c r="J28">
        <f t="shared" si="0"/>
        <v>8.0236734149112272E-3</v>
      </c>
      <c r="K28">
        <f t="shared" si="1"/>
        <v>527.00712587089754</v>
      </c>
      <c r="L28">
        <f t="shared" si="2"/>
        <v>75.30805285520249</v>
      </c>
      <c r="M28">
        <f t="shared" si="5"/>
        <v>448.81801633188076</v>
      </c>
      <c r="N28">
        <f t="shared" si="3"/>
        <v>0.59225683608532576</v>
      </c>
    </row>
    <row r="29" spans="9:18" x14ac:dyDescent="0.25">
      <c r="I29">
        <v>320</v>
      </c>
      <c r="J29">
        <f t="shared" si="0"/>
        <v>8.197307416012059E-3</v>
      </c>
      <c r="K29">
        <f t="shared" si="1"/>
        <v>546.71028184111503</v>
      </c>
      <c r="L29">
        <f t="shared" si="2"/>
        <v>79.24486145252429</v>
      </c>
      <c r="M29">
        <f t="shared" si="5"/>
        <v>465.79201757184995</v>
      </c>
      <c r="N29">
        <f t="shared" si="3"/>
        <v>0.60507340012165656</v>
      </c>
    </row>
    <row r="30" spans="9:18" x14ac:dyDescent="0.25">
      <c r="I30">
        <v>321</v>
      </c>
      <c r="J30">
        <f t="shared" si="0"/>
        <v>8.3735818520152133E-3</v>
      </c>
      <c r="K30">
        <f t="shared" si="1"/>
        <v>567.00149810906692</v>
      </c>
      <c r="L30">
        <f t="shared" si="2"/>
        <v>83.356633871256705</v>
      </c>
      <c r="M30">
        <f t="shared" si="5"/>
        <v>483.28257210950193</v>
      </c>
      <c r="N30">
        <f t="shared" si="3"/>
        <v>0.61808486436644205</v>
      </c>
    </row>
    <row r="31" spans="9:18" x14ac:dyDescent="0.25">
      <c r="I31">
        <v>322</v>
      </c>
      <c r="J31">
        <f t="shared" si="0"/>
        <v>8.5525166019808224E-3</v>
      </c>
      <c r="K31">
        <f t="shared" si="1"/>
        <v>587.89341513979878</v>
      </c>
      <c r="L31">
        <f t="shared" si="2"/>
        <v>87.649680155142605</v>
      </c>
      <c r="M31">
        <f t="shared" si="5"/>
        <v>501.30122461395479</v>
      </c>
      <c r="N31">
        <f t="shared" si="3"/>
        <v>0.63129269616620165</v>
      </c>
    </row>
    <row r="32" spans="9:18" x14ac:dyDescent="0.25">
      <c r="I32">
        <v>323</v>
      </c>
      <c r="J32">
        <f t="shared" si="0"/>
        <v>8.734131439993997E-3</v>
      </c>
      <c r="K32">
        <f t="shared" si="1"/>
        <v>609.39881687035029</v>
      </c>
      <c r="L32">
        <f t="shared" si="2"/>
        <v>92.130479047127309</v>
      </c>
      <c r="M32">
        <f t="shared" si="5"/>
        <v>519.85966759315033</v>
      </c>
      <c r="N32">
        <f t="shared" si="3"/>
        <v>0.64469835511886253</v>
      </c>
    </row>
    <row r="35" spans="1:16" x14ac:dyDescent="0.25">
      <c r="A35" t="s">
        <v>57</v>
      </c>
      <c r="B35" s="15"/>
      <c r="C35" s="16"/>
      <c r="D35" s="16"/>
      <c r="E35" s="16"/>
      <c r="F35" s="16"/>
      <c r="G35" s="16"/>
      <c r="H35" s="16"/>
      <c r="I35" s="16"/>
      <c r="J35" s="16"/>
      <c r="K35" s="16"/>
      <c r="L35" s="16"/>
      <c r="M35" s="16"/>
      <c r="N35" s="16"/>
      <c r="O35" s="16"/>
      <c r="P35" s="16"/>
    </row>
    <row r="36" spans="1:16" x14ac:dyDescent="0.25">
      <c r="A36">
        <f>$R$2*N2/$B$15</f>
        <v>1.5638889114653342E-2</v>
      </c>
    </row>
    <row r="37" spans="1:16" x14ac:dyDescent="0.25">
      <c r="A37">
        <f t="shared" ref="A37:A66" si="6">$R$2*N3/$B$15</f>
        <v>1.6040732339135388E-2</v>
      </c>
    </row>
    <row r="38" spans="1:16" x14ac:dyDescent="0.25">
      <c r="A38">
        <f t="shared" si="6"/>
        <v>1.6450071258423425E-2</v>
      </c>
    </row>
    <row r="39" spans="1:16" x14ac:dyDescent="0.25">
      <c r="A39">
        <f t="shared" si="6"/>
        <v>1.6866983956790944E-2</v>
      </c>
    </row>
    <row r="40" spans="1:16" x14ac:dyDescent="0.25">
      <c r="A40">
        <f t="shared" si="6"/>
        <v>1.729154836879326E-2</v>
      </c>
    </row>
    <row r="41" spans="1:16" x14ac:dyDescent="0.25">
      <c r="A41">
        <f t="shared" si="6"/>
        <v>1.7723842268874062E-2</v>
      </c>
    </row>
    <row r="42" spans="1:16" x14ac:dyDescent="0.25">
      <c r="A42">
        <f t="shared" si="6"/>
        <v>1.8163943261100112E-2</v>
      </c>
    </row>
    <row r="43" spans="1:16" x14ac:dyDescent="0.25">
      <c r="A43">
        <f t="shared" si="6"/>
        <v>1.8611928769025305E-2</v>
      </c>
    </row>
    <row r="44" spans="1:16" x14ac:dyDescent="0.25">
      <c r="A44">
        <f t="shared" si="6"/>
        <v>1.9067876025685319E-2</v>
      </c>
    </row>
    <row r="45" spans="1:16" x14ac:dyDescent="0.25">
      <c r="A45">
        <f t="shared" si="6"/>
        <v>1.9531862063724308E-2</v>
      </c>
    </row>
    <row r="46" spans="1:16" x14ac:dyDescent="0.25">
      <c r="A46">
        <f t="shared" si="6"/>
        <v>2.00039637056551E-2</v>
      </c>
    </row>
    <row r="47" spans="1:16" x14ac:dyDescent="0.25">
      <c r="A47">
        <f t="shared" si="6"/>
        <v>2.0484257554253562E-2</v>
      </c>
    </row>
    <row r="48" spans="1:16" x14ac:dyDescent="0.25">
      <c r="A48">
        <f t="shared" si="6"/>
        <v>2.0972819983088396E-2</v>
      </c>
    </row>
    <row r="49" spans="1:1" x14ac:dyDescent="0.25">
      <c r="A49">
        <f t="shared" si="6"/>
        <v>2.1469727127187619E-2</v>
      </c>
    </row>
    <row r="50" spans="1:1" x14ac:dyDescent="0.25">
      <c r="A50">
        <f t="shared" si="6"/>
        <v>2.1975054873842013E-2</v>
      </c>
    </row>
    <row r="51" spans="1:1" x14ac:dyDescent="0.25">
      <c r="A51">
        <f t="shared" si="6"/>
        <v>2.2488878853546727E-2</v>
      </c>
    </row>
    <row r="52" spans="1:1" x14ac:dyDescent="0.25">
      <c r="A52">
        <f t="shared" si="6"/>
        <v>2.3011274431081839E-2</v>
      </c>
    </row>
    <row r="53" spans="1:1" x14ac:dyDescent="0.25">
      <c r="A53">
        <f t="shared" si="6"/>
        <v>2.3542316696732186E-2</v>
      </c>
    </row>
    <row r="54" spans="1:1" x14ac:dyDescent="0.25">
      <c r="A54">
        <f t="shared" si="6"/>
        <v>2.4082080457647117E-2</v>
      </c>
    </row>
    <row r="55" spans="1:1" x14ac:dyDescent="0.25">
      <c r="A55">
        <f t="shared" si="6"/>
        <v>2.4630640229341E-2</v>
      </c>
    </row>
    <row r="56" spans="1:1" x14ac:dyDescent="0.25">
      <c r="A56">
        <f t="shared" si="6"/>
        <v>2.5188070227334394E-2</v>
      </c>
    </row>
    <row r="57" spans="1:1" x14ac:dyDescent="0.25">
      <c r="A57">
        <f t="shared" si="6"/>
        <v>2.575444435893642E-2</v>
      </c>
    </row>
    <row r="58" spans="1:1" x14ac:dyDescent="0.25">
      <c r="A58">
        <f t="shared" si="6"/>
        <v>2.6329836215168965E-2</v>
      </c>
    </row>
    <row r="59" spans="1:1" x14ac:dyDescent="0.25">
      <c r="A59">
        <f t="shared" si="6"/>
        <v>2.6914319062832374E-2</v>
      </c>
    </row>
    <row r="60" spans="1:1" x14ac:dyDescent="0.25">
      <c r="A60">
        <f t="shared" si="6"/>
        <v>2.7507965836712934E-2</v>
      </c>
    </row>
    <row r="61" spans="1:1" x14ac:dyDescent="0.25">
      <c r="A61">
        <f>$R$2*N27/$B$15</f>
        <v>2.8110849131932712E-2</v>
      </c>
    </row>
    <row r="62" spans="1:1" x14ac:dyDescent="0.25">
      <c r="A62">
        <f t="shared" si="6"/>
        <v>2.8723041196440913E-2</v>
      </c>
    </row>
    <row r="63" spans="1:1" x14ac:dyDescent="0.25">
      <c r="A63">
        <f t="shared" si="6"/>
        <v>2.9344613923647588E-2</v>
      </c>
    </row>
    <row r="64" spans="1:1" x14ac:dyDescent="0.25">
      <c r="A64">
        <f t="shared" si="6"/>
        <v>2.9975638845198934E-2</v>
      </c>
    </row>
    <row r="65" spans="1:1" x14ac:dyDescent="0.25">
      <c r="A65">
        <f t="shared" si="6"/>
        <v>3.0616187123894533E-2</v>
      </c>
    </row>
    <row r="66" spans="1:1" x14ac:dyDescent="0.25">
      <c r="A66">
        <f t="shared" si="6"/>
        <v>3.1266329546745762E-2</v>
      </c>
    </row>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T55"/>
  <sheetViews>
    <sheetView topLeftCell="A34" workbookViewId="0">
      <selection activeCell="E34" sqref="E34"/>
    </sheetView>
  </sheetViews>
  <sheetFormatPr baseColWidth="10" defaultRowHeight="15" x14ac:dyDescent="0.25"/>
  <cols>
    <col min="5" max="5" width="12" bestFit="1" customWidth="1"/>
  </cols>
  <sheetData>
    <row r="1" spans="5:20" x14ac:dyDescent="0.25">
      <c r="E1" t="s">
        <v>60</v>
      </c>
    </row>
    <row r="2" spans="5:20" x14ac:dyDescent="0.25">
      <c r="E2">
        <f>Reactor!$R$2*Reactor!N2/(Reactor!$B$15/3600)</f>
        <v>56.300000812752032</v>
      </c>
      <c r="F2">
        <f>Reactor!$R$3*Reactor!N2/(Reactor!$B$15/3600)</f>
        <v>58.552000845262114</v>
      </c>
      <c r="G2">
        <f>Reactor!$R$4*Reactor!N2/(Reactor!$B$15/3600)</f>
        <v>60.804000877772204</v>
      </c>
      <c r="H2">
        <f>Reactor!$R$5*Reactor!N2/(Reactor!$B$15/3600)</f>
        <v>63.056000910282279</v>
      </c>
      <c r="I2">
        <f>Reactor!$R$6*Reactor!N2/(Reactor!$B$15/3600)</f>
        <v>65.308000942792361</v>
      </c>
      <c r="J2">
        <f>Reactor!$R$7*Reactor!N2/(Reactor!$B$15/3600)</f>
        <v>67.560000975302444</v>
      </c>
      <c r="K2">
        <f>Reactor!$R$8*Reactor!N2/(Reactor!$B$15/3600)</f>
        <v>69.812001007812526</v>
      </c>
      <c r="L2">
        <f>Reactor!$R$9*Reactor!N2/(Reactor!$B$15/3600)</f>
        <v>72.064001040322609</v>
      </c>
      <c r="M2">
        <f>Reactor!$R$10*Reactor!N2/(Reactor!$B$15/3600)</f>
        <v>74.316001072832705</v>
      </c>
      <c r="N2">
        <f>Reactor!$R$11*Reactor!N2/(Reactor!$B$15/3600)</f>
        <v>76.568001105342759</v>
      </c>
      <c r="O2">
        <f>Reactor!$R$12*Reactor!N2/(Reactor!$B$15/3600)</f>
        <v>78.820001137852856</v>
      </c>
      <c r="P2">
        <f>Reactor!$R$13*Reactor!N2/(Reactor!$B$15/3600)</f>
        <v>81.072001170362924</v>
      </c>
      <c r="Q2">
        <f>Reactor!$R$14*Reactor!N2/(Reactor!$B$15/3600)</f>
        <v>83.324001202873006</v>
      </c>
      <c r="R2">
        <f>Reactor!$R$15*Reactor!N2/(Reactor!$B$15/3600)</f>
        <v>85.576001235383089</v>
      </c>
      <c r="S2">
        <f>Reactor!$R$16*Reactor!N2/(Reactor!$B$15/3600)</f>
        <v>87.828001267893171</v>
      </c>
      <c r="T2">
        <f>Reactor!$R$17*Reactor!N2/(Reactor!$B$15/3600)</f>
        <v>90.080001300403254</v>
      </c>
    </row>
    <row r="3" spans="5:20" x14ac:dyDescent="0.25">
      <c r="E3">
        <f>Reactor!$R$2*Reactor!N3/(Reactor!$B$15/3600)</f>
        <v>57.746636420887398</v>
      </c>
      <c r="F3">
        <f>Reactor!$R$3*Reactor!N3/(Reactor!$B$15/3600)</f>
        <v>60.056501877722894</v>
      </c>
      <c r="G3">
        <f>Reactor!$R$4*Reactor!N3/(Reactor!$B$15/3600)</f>
        <v>62.366367334558383</v>
      </c>
      <c r="H3">
        <f>Reactor!$R$5*Reactor!N3/(Reactor!$B$15/3600)</f>
        <v>64.676232791393886</v>
      </c>
      <c r="I3">
        <f>Reactor!$R$6*Reactor!N3/(Reactor!$B$15/3600)</f>
        <v>66.986098248229368</v>
      </c>
      <c r="J3">
        <f>Reactor!$R$7*Reactor!N3/(Reactor!$B$15/3600)</f>
        <v>69.295963705064878</v>
      </c>
      <c r="K3">
        <f>Reactor!$R$8*Reactor!N3/(Reactor!$B$15/3600)</f>
        <v>71.605829161900374</v>
      </c>
      <c r="L3">
        <f>Reactor!$R$9*Reactor!N3/(Reactor!$B$15/3600)</f>
        <v>73.915694618735856</v>
      </c>
      <c r="M3">
        <f>Reactor!$R$10*Reactor!N3/(Reactor!$B$15/3600)</f>
        <v>76.225560075571366</v>
      </c>
      <c r="N3">
        <f>Reactor!$R$11*Reactor!N3/(Reactor!$B$15/3600)</f>
        <v>78.535425532406862</v>
      </c>
      <c r="O3">
        <f>Reactor!$R$12*Reactor!N3/(Reactor!$B$15/3600)</f>
        <v>80.845290989242358</v>
      </c>
      <c r="P3">
        <f>Reactor!$R$13*Reactor!N3/(Reactor!$B$15/3600)</f>
        <v>83.155156446077839</v>
      </c>
      <c r="Q3">
        <f>Reactor!$R$14*Reactor!N3/(Reactor!$B$15/3600)</f>
        <v>85.465021902913335</v>
      </c>
      <c r="R3">
        <f>Reactor!$R$15*Reactor!N3/(Reactor!$B$15/3600)</f>
        <v>87.774887359748831</v>
      </c>
      <c r="S3">
        <f>Reactor!$R$16*Reactor!N3/(Reactor!$B$15/3600)</f>
        <v>90.084752816584327</v>
      </c>
      <c r="T3">
        <f>Reactor!$R$17*Reactor!N3/(Reactor!$B$15/3600)</f>
        <v>92.394618273419823</v>
      </c>
    </row>
    <row r="4" spans="5:20" x14ac:dyDescent="0.25">
      <c r="E4">
        <f>Reactor!$R$2*Reactor!N4/(Reactor!$B$15/3600)</f>
        <v>59.220256530324328</v>
      </c>
      <c r="F4">
        <f>Reactor!$R$3*Reactor!N4/(Reactor!$B$15/3600)</f>
        <v>61.589066791537306</v>
      </c>
      <c r="G4">
        <f>Reactor!$R$4*Reactor!N4/(Reactor!$B$15/3600)</f>
        <v>63.957877052750277</v>
      </c>
      <c r="H4">
        <f>Reactor!$R$5*Reactor!N4/(Reactor!$B$15/3600)</f>
        <v>66.326687313963248</v>
      </c>
      <c r="I4">
        <f>Reactor!$R$6*Reactor!N4/(Reactor!$B$15/3600)</f>
        <v>68.695497575176219</v>
      </c>
      <c r="J4">
        <f>Reactor!$R$7*Reactor!N4/(Reactor!$B$15/3600)</f>
        <v>71.06430783638919</v>
      </c>
      <c r="K4">
        <f>Reactor!$R$8*Reactor!N4/(Reactor!$B$15/3600)</f>
        <v>73.433118097602176</v>
      </c>
      <c r="L4">
        <f>Reactor!$R$9*Reactor!N4/(Reactor!$B$15/3600)</f>
        <v>75.801928358815132</v>
      </c>
      <c r="M4">
        <f>Reactor!$R$10*Reactor!N4/(Reactor!$B$15/3600)</f>
        <v>78.170738620028118</v>
      </c>
      <c r="N4">
        <f>Reactor!$R$11*Reactor!N4/(Reactor!$B$15/3600)</f>
        <v>80.539548881241075</v>
      </c>
      <c r="O4">
        <f>Reactor!$R$12*Reactor!N4/(Reactor!$B$15/3600)</f>
        <v>82.90835914245406</v>
      </c>
      <c r="P4">
        <f>Reactor!$R$13*Reactor!N4/(Reactor!$B$15/3600)</f>
        <v>85.277169403667017</v>
      </c>
      <c r="Q4">
        <f>Reactor!$R$14*Reactor!N4/(Reactor!$B$15/3600)</f>
        <v>87.645979664880002</v>
      </c>
      <c r="R4">
        <f>Reactor!$R$15*Reactor!N4/(Reactor!$B$15/3600)</f>
        <v>90.014789926092973</v>
      </c>
      <c r="S4">
        <f>Reactor!$R$16*Reactor!N4/(Reactor!$B$15/3600)</f>
        <v>92.38360018730593</v>
      </c>
      <c r="T4">
        <f>Reactor!$R$17*Reactor!N4/(Reactor!$B$15/3600)</f>
        <v>94.752410448518916</v>
      </c>
    </row>
    <row r="5" spans="5:20" x14ac:dyDescent="0.25">
      <c r="E5">
        <f>Reactor!$R$2*Reactor!N5/(Reactor!$B$15/3600)</f>
        <v>60.721142244447407</v>
      </c>
      <c r="F5">
        <f>Reactor!$R$3*Reactor!N5/(Reactor!$B$15/3600)</f>
        <v>63.149987934225294</v>
      </c>
      <c r="G5">
        <f>Reactor!$R$4*Reactor!N5/(Reactor!$B$15/3600)</f>
        <v>65.578833624003195</v>
      </c>
      <c r="H5">
        <f>Reactor!$R$5*Reactor!N5/(Reactor!$B$15/3600)</f>
        <v>68.007679313781082</v>
      </c>
      <c r="I5">
        <f>Reactor!$R$6*Reactor!N5/(Reactor!$B$15/3600)</f>
        <v>70.436525003558984</v>
      </c>
      <c r="J5">
        <f>Reactor!$R$7*Reactor!N5/(Reactor!$B$15/3600)</f>
        <v>72.865370693336885</v>
      </c>
      <c r="K5">
        <f>Reactor!$R$8*Reactor!N5/(Reactor!$B$15/3600)</f>
        <v>75.294216383114787</v>
      </c>
      <c r="L5">
        <f>Reactor!$R$9*Reactor!N5/(Reactor!$B$15/3600)</f>
        <v>77.723062072892674</v>
      </c>
      <c r="M5">
        <f>Reactor!$R$10*Reactor!N5/(Reactor!$B$15/3600)</f>
        <v>80.151907762670575</v>
      </c>
      <c r="N5">
        <f>Reactor!$R$11*Reactor!N5/(Reactor!$B$15/3600)</f>
        <v>82.580753452448462</v>
      </c>
      <c r="O5">
        <f>Reactor!$R$12*Reactor!N5/(Reactor!$B$15/3600)</f>
        <v>85.009599142226364</v>
      </c>
      <c r="P5">
        <f>Reactor!$R$13*Reactor!N5/(Reactor!$B$15/3600)</f>
        <v>87.438444832004237</v>
      </c>
      <c r="Q5">
        <f>Reactor!$R$14*Reactor!N5/(Reactor!$B$15/3600)</f>
        <v>89.867290521782138</v>
      </c>
      <c r="R5">
        <f>Reactor!$R$15*Reactor!N5/(Reactor!$B$15/3600)</f>
        <v>92.296136211560039</v>
      </c>
      <c r="S5">
        <f>Reactor!$R$16*Reactor!N5/(Reactor!$B$15/3600)</f>
        <v>94.724981901337927</v>
      </c>
      <c r="T5">
        <f>Reactor!$R$17*Reactor!N5/(Reactor!$B$15/3600)</f>
        <v>97.153827591115828</v>
      </c>
    </row>
    <row r="6" spans="5:20" x14ac:dyDescent="0.25">
      <c r="E6">
        <f>Reactor!$R$2*Reactor!N6/(Reactor!$B$15/3600)</f>
        <v>62.249574127655734</v>
      </c>
      <c r="F6">
        <f>Reactor!$R$3*Reactor!N6/(Reactor!$B$15/3600)</f>
        <v>64.73955709276197</v>
      </c>
      <c r="G6">
        <f>Reactor!$R$4*Reactor!N6/(Reactor!$B$15/3600)</f>
        <v>67.229540057868206</v>
      </c>
      <c r="H6">
        <f>Reactor!$R$5*Reactor!N6/(Reactor!$B$15/3600)</f>
        <v>69.719523022974414</v>
      </c>
      <c r="I6">
        <f>Reactor!$R$6*Reactor!N6/(Reactor!$B$15/3600)</f>
        <v>72.20950598808065</v>
      </c>
      <c r="J6">
        <f>Reactor!$R$7*Reactor!N6/(Reactor!$B$15/3600)</f>
        <v>74.699488953186886</v>
      </c>
      <c r="K6">
        <f>Reactor!$R$8*Reactor!N6/(Reactor!$B$15/3600)</f>
        <v>77.189471918293108</v>
      </c>
      <c r="L6">
        <f>Reactor!$R$9*Reactor!N6/(Reactor!$B$15/3600)</f>
        <v>79.67945488339933</v>
      </c>
      <c r="M6">
        <f>Reactor!$R$10*Reactor!N6/(Reactor!$B$15/3600)</f>
        <v>82.169437848505581</v>
      </c>
      <c r="N6">
        <f>Reactor!$R$11*Reactor!N6/(Reactor!$B$15/3600)</f>
        <v>84.659420813611803</v>
      </c>
      <c r="O6">
        <f>Reactor!$R$12*Reactor!N6/(Reactor!$B$15/3600)</f>
        <v>87.149403778718025</v>
      </c>
      <c r="P6">
        <f>Reactor!$R$13*Reactor!N6/(Reactor!$B$15/3600)</f>
        <v>89.639386743824247</v>
      </c>
      <c r="Q6">
        <f>Reactor!$R$14*Reactor!N6/(Reactor!$B$15/3600)</f>
        <v>92.129369708930483</v>
      </c>
      <c r="R6">
        <f>Reactor!$R$15*Reactor!N6/(Reactor!$B$15/3600)</f>
        <v>94.619352674036719</v>
      </c>
      <c r="S6">
        <f>Reactor!$R$16*Reactor!N6/(Reactor!$B$15/3600)</f>
        <v>97.109335639142927</v>
      </c>
      <c r="T6">
        <f>Reactor!$R$17*Reactor!N6/(Reactor!$B$15/3600)</f>
        <v>99.599318604249163</v>
      </c>
    </row>
    <row r="7" spans="5:20" x14ac:dyDescent="0.25">
      <c r="E7">
        <f>Reactor!$R$2*Reactor!N7/(Reactor!$B$15/3600)</f>
        <v>63.805832167946619</v>
      </c>
      <c r="F7">
        <f>Reactor!$R$3*Reactor!N7/(Reactor!$B$15/3600)</f>
        <v>66.358065454664484</v>
      </c>
      <c r="G7">
        <f>Reactor!$R$4*Reactor!N7/(Reactor!$B$15/3600)</f>
        <v>68.910298741382363</v>
      </c>
      <c r="H7">
        <f>Reactor!$R$5*Reactor!N7/(Reactor!$B$15/3600)</f>
        <v>71.462532028100213</v>
      </c>
      <c r="I7">
        <f>Reactor!$R$6*Reactor!N7/(Reactor!$B$15/3600)</f>
        <v>74.014765314818078</v>
      </c>
      <c r="J7">
        <f>Reactor!$R$7*Reactor!N7/(Reactor!$B$15/3600)</f>
        <v>76.566998601535943</v>
      </c>
      <c r="K7">
        <f>Reactor!$R$8*Reactor!N7/(Reactor!$B$15/3600)</f>
        <v>79.119231888253807</v>
      </c>
      <c r="L7">
        <f>Reactor!$R$9*Reactor!N7/(Reactor!$B$15/3600)</f>
        <v>81.671465174971672</v>
      </c>
      <c r="M7">
        <f>Reactor!$R$10*Reactor!N7/(Reactor!$B$15/3600)</f>
        <v>84.223698461689551</v>
      </c>
      <c r="N7">
        <f>Reactor!$R$11*Reactor!N7/(Reactor!$B$15/3600)</f>
        <v>86.775931748407402</v>
      </c>
      <c r="O7">
        <f>Reactor!$R$12*Reactor!N7/(Reactor!$B$15/3600)</f>
        <v>89.328165035125267</v>
      </c>
      <c r="P7">
        <f>Reactor!$R$13*Reactor!N7/(Reactor!$B$15/3600)</f>
        <v>91.880398321843131</v>
      </c>
      <c r="Q7">
        <f>Reactor!$R$14*Reactor!N7/(Reactor!$B$15/3600)</f>
        <v>94.432631608560996</v>
      </c>
      <c r="R7">
        <f>Reactor!$R$15*Reactor!N7/(Reactor!$B$15/3600)</f>
        <v>96.984864895278861</v>
      </c>
      <c r="S7">
        <f>Reactor!$R$16*Reactor!N7/(Reactor!$B$15/3600)</f>
        <v>99.537098181996711</v>
      </c>
      <c r="T7">
        <f>Reactor!$R$17*Reactor!N7/(Reactor!$B$15/3600)</f>
        <v>102.08933146871459</v>
      </c>
    </row>
    <row r="8" spans="5:20" x14ac:dyDescent="0.25">
      <c r="E8">
        <f>Reactor!$R$2*Reactor!N8/(Reactor!$B$15/3600)</f>
        <v>65.390195739960419</v>
      </c>
      <c r="F8">
        <f>Reactor!$R$3*Reactor!N8/(Reactor!$B$15/3600)</f>
        <v>68.005803569558822</v>
      </c>
      <c r="G8">
        <f>Reactor!$R$4*Reactor!N8/(Reactor!$B$15/3600)</f>
        <v>70.621411399157239</v>
      </c>
      <c r="H8">
        <f>Reactor!$R$5*Reactor!N8/(Reactor!$B$15/3600)</f>
        <v>73.237019228755656</v>
      </c>
      <c r="I8">
        <f>Reactor!$R$6*Reactor!N8/(Reactor!$B$15/3600)</f>
        <v>75.852627058354074</v>
      </c>
      <c r="J8">
        <f>Reactor!$R$7*Reactor!N8/(Reactor!$B$15/3600)</f>
        <v>78.468234887952491</v>
      </c>
      <c r="K8">
        <f>Reactor!$R$8*Reactor!N8/(Reactor!$B$15/3600)</f>
        <v>81.083842717550908</v>
      </c>
      <c r="L8">
        <f>Reactor!$R$9*Reactor!N8/(Reactor!$B$15/3600)</f>
        <v>83.699450547149326</v>
      </c>
      <c r="M8">
        <f>Reactor!$R$10*Reactor!N8/(Reactor!$B$15/3600)</f>
        <v>86.315058376747743</v>
      </c>
      <c r="N8">
        <f>Reactor!$R$11*Reactor!N8/(Reactor!$B$15/3600)</f>
        <v>88.93066620634616</v>
      </c>
      <c r="O8">
        <f>Reactor!$R$12*Reactor!N8/(Reactor!$B$15/3600)</f>
        <v>91.546274035944577</v>
      </c>
      <c r="P8">
        <f>Reactor!$R$13*Reactor!N8/(Reactor!$B$15/3600)</f>
        <v>94.161881865542966</v>
      </c>
      <c r="Q8">
        <f>Reactor!$R$14*Reactor!N8/(Reactor!$B$15/3600)</f>
        <v>96.777489695141384</v>
      </c>
      <c r="R8">
        <f>Reactor!$R$15*Reactor!N8/(Reactor!$B$15/3600)</f>
        <v>99.393097524739801</v>
      </c>
      <c r="S8">
        <f>Reactor!$R$16*Reactor!N8/(Reactor!$B$15/3600)</f>
        <v>102.00870535433822</v>
      </c>
      <c r="T8">
        <f>Reactor!$R$17*Reactor!N8/(Reactor!$B$15/3600)</f>
        <v>104.62431318393664</v>
      </c>
    </row>
    <row r="9" spans="5:20" x14ac:dyDescent="0.25">
      <c r="E9">
        <f>Reactor!$R$2*Reactor!N9/(Reactor!$B$15/3600)</f>
        <v>67.002943568491105</v>
      </c>
      <c r="F9">
        <f>Reactor!$R$3*Reactor!N9/(Reactor!$B$15/3600)</f>
        <v>69.683061311230745</v>
      </c>
      <c r="G9">
        <f>Reactor!$R$4*Reactor!N9/(Reactor!$B$15/3600)</f>
        <v>72.363179053970399</v>
      </c>
      <c r="H9">
        <f>Reactor!$R$5*Reactor!N9/(Reactor!$B$15/3600)</f>
        <v>75.043296796710038</v>
      </c>
      <c r="I9">
        <f>Reactor!$R$6*Reactor!N9/(Reactor!$B$15/3600)</f>
        <v>77.723414539449678</v>
      </c>
      <c r="J9">
        <f>Reactor!$R$7*Reactor!N9/(Reactor!$B$15/3600)</f>
        <v>80.403532282189317</v>
      </c>
      <c r="K9">
        <f>Reactor!$R$8*Reactor!N9/(Reactor!$B$15/3600)</f>
        <v>83.083650024928971</v>
      </c>
      <c r="L9">
        <f>Reactor!$R$9*Reactor!N9/(Reactor!$B$15/3600)</f>
        <v>85.763767767668611</v>
      </c>
      <c r="M9">
        <f>Reactor!$R$10*Reactor!N9/(Reactor!$B$15/3600)</f>
        <v>88.443885510408265</v>
      </c>
      <c r="N9">
        <f>Reactor!$R$11*Reactor!N9/(Reactor!$B$15/3600)</f>
        <v>91.124003253147905</v>
      </c>
      <c r="O9">
        <f>Reactor!$R$12*Reactor!N9/(Reactor!$B$15/3600)</f>
        <v>93.804120995887558</v>
      </c>
      <c r="P9">
        <f>Reactor!$R$13*Reactor!N9/(Reactor!$B$15/3600)</f>
        <v>96.484238738627184</v>
      </c>
      <c r="Q9">
        <f>Reactor!$R$14*Reactor!N9/(Reactor!$B$15/3600)</f>
        <v>99.164356481366823</v>
      </c>
      <c r="R9">
        <f>Reactor!$R$15*Reactor!N9/(Reactor!$B$15/3600)</f>
        <v>101.84447422410646</v>
      </c>
      <c r="S9">
        <f>Reactor!$R$16*Reactor!N9/(Reactor!$B$15/3600)</f>
        <v>104.52459196684612</v>
      </c>
      <c r="T9">
        <f>Reactor!$R$17*Reactor!N9/(Reactor!$B$15/3600)</f>
        <v>107.20470970958576</v>
      </c>
    </row>
    <row r="10" spans="5:20" x14ac:dyDescent="0.25">
      <c r="E10">
        <f>Reactor!$R$2*Reactor!N10/(Reactor!$B$15/3600)</f>
        <v>68.644353692467149</v>
      </c>
      <c r="F10">
        <f>Reactor!$R$3*Reactor!N10/(Reactor!$B$15/3600)</f>
        <v>71.390127840165832</v>
      </c>
      <c r="G10">
        <f>Reactor!$R$4*Reactor!N10/(Reactor!$B$15/3600)</f>
        <v>74.135901987864528</v>
      </c>
      <c r="H10">
        <f>Reactor!$R$5*Reactor!N10/(Reactor!$B$15/3600)</f>
        <v>76.881676135563211</v>
      </c>
      <c r="I10">
        <f>Reactor!$R$6*Reactor!N10/(Reactor!$B$15/3600)</f>
        <v>79.627450283261894</v>
      </c>
      <c r="J10">
        <f>Reactor!$R$7*Reactor!N10/(Reactor!$B$15/3600)</f>
        <v>82.373224430960576</v>
      </c>
      <c r="K10">
        <f>Reactor!$R$8*Reactor!N10/(Reactor!$B$15/3600)</f>
        <v>85.118998578659273</v>
      </c>
      <c r="L10">
        <f>Reactor!$R$9*Reactor!N10/(Reactor!$B$15/3600)</f>
        <v>87.864772726357955</v>
      </c>
      <c r="M10">
        <f>Reactor!$R$10*Reactor!N10/(Reactor!$B$15/3600)</f>
        <v>90.610546874056638</v>
      </c>
      <c r="N10">
        <f>Reactor!$R$11*Reactor!N10/(Reactor!$B$15/3600)</f>
        <v>93.356321021755321</v>
      </c>
      <c r="O10">
        <f>Reactor!$R$12*Reactor!N10/(Reactor!$B$15/3600)</f>
        <v>96.102095169454017</v>
      </c>
      <c r="P10">
        <f>Reactor!$R$13*Reactor!N10/(Reactor!$B$15/3600)</f>
        <v>98.8478693171527</v>
      </c>
      <c r="Q10">
        <f>Reactor!$R$14*Reactor!N10/(Reactor!$B$15/3600)</f>
        <v>101.59364346485137</v>
      </c>
      <c r="R10">
        <f>Reactor!$R$15*Reactor!N10/(Reactor!$B$15/3600)</f>
        <v>104.33941761255006</v>
      </c>
      <c r="S10">
        <f>Reactor!$R$16*Reactor!N10/(Reactor!$B$15/3600)</f>
        <v>107.08519176024875</v>
      </c>
      <c r="T10">
        <f>Reactor!$R$17*Reactor!N10/(Reactor!$B$15/3600)</f>
        <v>109.83096590794743</v>
      </c>
    </row>
    <row r="11" spans="5:20" x14ac:dyDescent="0.25">
      <c r="E11">
        <f>Reactor!$R$2*Reactor!N11/(Reactor!$B$15/3600)</f>
        <v>70.314703429407516</v>
      </c>
      <c r="F11">
        <f>Reactor!$R$3*Reactor!N11/(Reactor!$B$15/3600)</f>
        <v>73.127291566583807</v>
      </c>
      <c r="G11">
        <f>Reactor!$R$4*Reactor!N11/(Reactor!$B$15/3600)</f>
        <v>75.939879703760113</v>
      </c>
      <c r="H11">
        <f>Reactor!$R$5*Reactor!N11/(Reactor!$B$15/3600)</f>
        <v>78.752467840936404</v>
      </c>
      <c r="I11">
        <f>Reactor!$R$6*Reactor!N11/(Reactor!$B$15/3600)</f>
        <v>81.56505597811271</v>
      </c>
      <c r="J11">
        <f>Reactor!$R$7*Reactor!N11/(Reactor!$B$15/3600)</f>
        <v>84.377644115289016</v>
      </c>
      <c r="K11">
        <f>Reactor!$R$8*Reactor!N11/(Reactor!$B$15/3600)</f>
        <v>87.190232252465321</v>
      </c>
      <c r="L11">
        <f>Reactor!$R$9*Reactor!N11/(Reactor!$B$15/3600)</f>
        <v>90.002820389641613</v>
      </c>
      <c r="M11">
        <f>Reactor!$R$10*Reactor!N11/(Reactor!$B$15/3600)</f>
        <v>92.815408526817919</v>
      </c>
      <c r="N11">
        <f>Reactor!$R$11*Reactor!N11/(Reactor!$B$15/3600)</f>
        <v>95.62799666399421</v>
      </c>
      <c r="O11">
        <f>Reactor!$R$12*Reactor!N11/(Reactor!$B$15/3600)</f>
        <v>98.440584801170516</v>
      </c>
      <c r="P11">
        <f>Reactor!$R$13*Reactor!N11/(Reactor!$B$15/3600)</f>
        <v>101.25317293834681</v>
      </c>
      <c r="Q11">
        <f>Reactor!$R$14*Reactor!N11/(Reactor!$B$15/3600)</f>
        <v>104.0657610755231</v>
      </c>
      <c r="R11">
        <f>Reactor!$R$15*Reactor!N11/(Reactor!$B$15/3600)</f>
        <v>106.8783492126994</v>
      </c>
      <c r="S11">
        <f>Reactor!$R$16*Reactor!N11/(Reactor!$B$15/3600)</f>
        <v>109.69093734987571</v>
      </c>
      <c r="T11">
        <f>Reactor!$R$17*Reactor!N11/(Reactor!$B$15/3600)</f>
        <v>112.50352548705202</v>
      </c>
    </row>
    <row r="12" spans="5:20" x14ac:dyDescent="0.25">
      <c r="E12">
        <f>Reactor!$R$2*Reactor!N12/(Reactor!$B$15/3600)</f>
        <v>72.014269340358368</v>
      </c>
      <c r="F12">
        <f>Reactor!$R$3*Reactor!N12/(Reactor!$B$15/3600)</f>
        <v>74.894840113972705</v>
      </c>
      <c r="G12">
        <f>Reactor!$R$4*Reactor!N12/(Reactor!$B$15/3600)</f>
        <v>77.775410887587043</v>
      </c>
      <c r="H12">
        <f>Reactor!$R$5*Reactor!N12/(Reactor!$B$15/3600)</f>
        <v>80.65598166120138</v>
      </c>
      <c r="I12">
        <f>Reactor!$R$6*Reactor!N12/(Reactor!$B$15/3600)</f>
        <v>83.536552434815704</v>
      </c>
      <c r="J12">
        <f>Reactor!$R$7*Reactor!N12/(Reactor!$B$15/3600)</f>
        <v>86.417123208430041</v>
      </c>
      <c r="K12">
        <f>Reactor!$R$8*Reactor!N12/(Reactor!$B$15/3600)</f>
        <v>89.297693982044379</v>
      </c>
      <c r="L12">
        <f>Reactor!$R$9*Reactor!N12/(Reactor!$B$15/3600)</f>
        <v>92.178264755658716</v>
      </c>
      <c r="M12">
        <f>Reactor!$R$10*Reactor!N12/(Reactor!$B$15/3600)</f>
        <v>95.058835529273068</v>
      </c>
      <c r="N12">
        <f>Reactor!$R$11*Reactor!N12/(Reactor!$B$15/3600)</f>
        <v>97.939406302887377</v>
      </c>
      <c r="O12">
        <f>Reactor!$R$12*Reactor!N12/(Reactor!$B$15/3600)</f>
        <v>100.81997707650173</v>
      </c>
      <c r="P12">
        <f>Reactor!$R$13*Reactor!N12/(Reactor!$B$15/3600)</f>
        <v>103.70054785011604</v>
      </c>
      <c r="Q12">
        <f>Reactor!$R$14*Reactor!N12/(Reactor!$B$15/3600)</f>
        <v>106.58111862373039</v>
      </c>
      <c r="R12">
        <f>Reactor!$R$15*Reactor!N12/(Reactor!$B$15/3600)</f>
        <v>109.46168939734471</v>
      </c>
      <c r="S12">
        <f>Reactor!$R$16*Reactor!N12/(Reactor!$B$15/3600)</f>
        <v>112.34226017095905</v>
      </c>
      <c r="T12">
        <f>Reactor!$R$17*Reactor!N12/(Reactor!$B$15/3600)</f>
        <v>115.22283094457337</v>
      </c>
    </row>
    <row r="13" spans="5:20" x14ac:dyDescent="0.25">
      <c r="E13">
        <f>Reactor!$R$2*Reactor!N13/(Reactor!$B$15/3600)</f>
        <v>73.74332719531283</v>
      </c>
      <c r="F13">
        <f>Reactor!$R$3*Reactor!N13/(Reactor!$B$15/3600)</f>
        <v>76.693060283125348</v>
      </c>
      <c r="G13">
        <f>Reactor!$R$4*Reactor!N13/(Reactor!$B$15/3600)</f>
        <v>79.642793370937852</v>
      </c>
      <c r="H13">
        <f>Reactor!$R$5*Reactor!N13/(Reactor!$B$15/3600)</f>
        <v>82.59252645875037</v>
      </c>
      <c r="I13">
        <f>Reactor!$R$6*Reactor!N13/(Reactor!$B$15/3600)</f>
        <v>85.542259546562875</v>
      </c>
      <c r="J13">
        <f>Reactor!$R$7*Reactor!N13/(Reactor!$B$15/3600)</f>
        <v>88.491992634375393</v>
      </c>
      <c r="K13">
        <f>Reactor!$R$8*Reactor!N13/(Reactor!$B$15/3600)</f>
        <v>91.441725722187925</v>
      </c>
      <c r="L13">
        <f>Reactor!$R$9*Reactor!N13/(Reactor!$B$15/3600)</f>
        <v>94.391458810000415</v>
      </c>
      <c r="M13">
        <f>Reactor!$R$10*Reactor!N13/(Reactor!$B$15/3600)</f>
        <v>97.341191897812948</v>
      </c>
      <c r="N13">
        <f>Reactor!$R$11*Reactor!N13/(Reactor!$B$15/3600)</f>
        <v>100.29092498562545</v>
      </c>
      <c r="O13">
        <f>Reactor!$R$12*Reactor!N13/(Reactor!$B$15/3600)</f>
        <v>103.24065807343797</v>
      </c>
      <c r="P13">
        <f>Reactor!$R$13*Reactor!N13/(Reactor!$B$15/3600)</f>
        <v>106.19039116125047</v>
      </c>
      <c r="Q13">
        <f>Reactor!$R$14*Reactor!N13/(Reactor!$B$15/3600)</f>
        <v>109.14012424906299</v>
      </c>
      <c r="R13">
        <f>Reactor!$R$15*Reactor!N13/(Reactor!$B$15/3600)</f>
        <v>112.0898573368755</v>
      </c>
      <c r="S13">
        <f>Reactor!$R$16*Reactor!N13/(Reactor!$B$15/3600)</f>
        <v>115.03959042468801</v>
      </c>
      <c r="T13">
        <f>Reactor!$R$17*Reactor!N13/(Reactor!$B$15/3600)</f>
        <v>117.98932351250052</v>
      </c>
    </row>
    <row r="14" spans="5:20" x14ac:dyDescent="0.25">
      <c r="E14">
        <f>Reactor!$R$2*Reactor!N14/(Reactor!$B$15/3600)</f>
        <v>75.502151939118235</v>
      </c>
      <c r="F14">
        <f>Reactor!$R$3*Reactor!N14/(Reactor!$B$15/3600)</f>
        <v>78.522238016682962</v>
      </c>
      <c r="G14">
        <f>Reactor!$R$4*Reactor!N14/(Reactor!$B$15/3600)</f>
        <v>81.542324094247704</v>
      </c>
      <c r="H14">
        <f>Reactor!$R$5*Reactor!N14/(Reactor!$B$15/3600)</f>
        <v>84.562410171812417</v>
      </c>
      <c r="I14">
        <f>Reactor!$R$6*Reactor!N14/(Reactor!$B$15/3600)</f>
        <v>87.582496249377144</v>
      </c>
      <c r="J14">
        <f>Reactor!$R$7*Reactor!N14/(Reactor!$B$15/3600)</f>
        <v>90.602582326941885</v>
      </c>
      <c r="K14">
        <f>Reactor!$R$8*Reactor!N14/(Reactor!$B$15/3600)</f>
        <v>93.622668404506626</v>
      </c>
      <c r="L14">
        <f>Reactor!$R$9*Reactor!N14/(Reactor!$B$15/3600)</f>
        <v>96.642754482071339</v>
      </c>
      <c r="M14">
        <f>Reactor!$R$10*Reactor!N14/(Reactor!$B$15/3600)</f>
        <v>99.662840559636081</v>
      </c>
      <c r="N14">
        <f>Reactor!$R$11*Reactor!N14/(Reactor!$B$15/3600)</f>
        <v>102.68292663720079</v>
      </c>
      <c r="O14">
        <f>Reactor!$R$12*Reactor!N14/(Reactor!$B$15/3600)</f>
        <v>105.70301271476553</v>
      </c>
      <c r="P14">
        <f>Reactor!$R$13*Reactor!N14/(Reactor!$B$15/3600)</f>
        <v>108.72309879233025</v>
      </c>
      <c r="Q14">
        <f>Reactor!$R$14*Reactor!N14/(Reactor!$B$15/3600)</f>
        <v>111.74318486989498</v>
      </c>
      <c r="R14">
        <f>Reactor!$R$15*Reactor!N14/(Reactor!$B$15/3600)</f>
        <v>114.76327094745972</v>
      </c>
      <c r="S14">
        <f>Reactor!$R$16*Reactor!N14/(Reactor!$B$15/3600)</f>
        <v>117.78335702502444</v>
      </c>
      <c r="T14">
        <f>Reactor!$R$17*Reactor!N14/(Reactor!$B$15/3600)</f>
        <v>120.80344310258916</v>
      </c>
    </row>
    <row r="15" spans="5:20" x14ac:dyDescent="0.25">
      <c r="E15">
        <f>Reactor!$R$2*Reactor!N15/(Reactor!$B$15/3600)</f>
        <v>77.291017657875429</v>
      </c>
      <c r="F15">
        <f>Reactor!$R$3*Reactor!N15/(Reactor!$B$15/3600)</f>
        <v>80.382658364190448</v>
      </c>
      <c r="G15">
        <f>Reactor!$R$4*Reactor!N15/(Reactor!$B$15/3600)</f>
        <v>83.474299070505467</v>
      </c>
      <c r="H15">
        <f>Reactor!$R$5*Reactor!N15/(Reactor!$B$15/3600)</f>
        <v>86.565939776820485</v>
      </c>
      <c r="I15">
        <f>Reactor!$R$6*Reactor!N15/(Reactor!$B$15/3600)</f>
        <v>89.65758048313549</v>
      </c>
      <c r="J15">
        <f>Reactor!$R$7*Reactor!N15/(Reactor!$B$15/3600)</f>
        <v>92.749221189450509</v>
      </c>
      <c r="K15">
        <f>Reactor!$R$8*Reactor!N15/(Reactor!$B$15/3600)</f>
        <v>95.840861895765542</v>
      </c>
      <c r="L15">
        <f>Reactor!$R$9*Reactor!N15/(Reactor!$B$15/3600)</f>
        <v>98.932502602080547</v>
      </c>
      <c r="M15">
        <f>Reactor!$R$10*Reactor!N15/(Reactor!$B$15/3600)</f>
        <v>102.02414330839557</v>
      </c>
      <c r="N15">
        <f>Reactor!$R$11*Reactor!N15/(Reactor!$B$15/3600)</f>
        <v>105.11578401471057</v>
      </c>
      <c r="O15">
        <f>Reactor!$R$12*Reactor!N15/(Reactor!$B$15/3600)</f>
        <v>108.20742472102562</v>
      </c>
      <c r="P15">
        <f>Reactor!$R$13*Reactor!N15/(Reactor!$B$15/3600)</f>
        <v>111.29906542734062</v>
      </c>
      <c r="Q15">
        <f>Reactor!$R$14*Reactor!N15/(Reactor!$B$15/3600)</f>
        <v>114.39070613365563</v>
      </c>
      <c r="R15">
        <f>Reactor!$R$15*Reactor!N15/(Reactor!$B$15/3600)</f>
        <v>117.48234683997065</v>
      </c>
      <c r="S15">
        <f>Reactor!$R$16*Reactor!N15/(Reactor!$B$15/3600)</f>
        <v>120.57398754628566</v>
      </c>
      <c r="T15">
        <f>Reactor!$R$17*Reactor!N15/(Reactor!$B$15/3600)</f>
        <v>123.66562825260068</v>
      </c>
    </row>
    <row r="16" spans="5:20" x14ac:dyDescent="0.25">
      <c r="E16">
        <f>Reactor!$R$2*Reactor!N16/(Reactor!$B$15/3600)</f>
        <v>79.110197545831255</v>
      </c>
      <c r="F16">
        <f>Reactor!$R$3*Reactor!N16/(Reactor!$B$15/3600)</f>
        <v>82.274605447664499</v>
      </c>
      <c r="G16">
        <f>Reactor!$R$4*Reactor!N16/(Reactor!$B$15/3600)</f>
        <v>85.439013349497756</v>
      </c>
      <c r="H16">
        <f>Reactor!$R$5*Reactor!N16/(Reactor!$B$15/3600)</f>
        <v>88.603421251331</v>
      </c>
      <c r="I16">
        <f>Reactor!$R$6*Reactor!N16/(Reactor!$B$15/3600)</f>
        <v>91.767829153164257</v>
      </c>
      <c r="J16">
        <f>Reactor!$R$7*Reactor!N16/(Reactor!$B$15/3600)</f>
        <v>94.932237054997486</v>
      </c>
      <c r="K16">
        <f>Reactor!$R$8*Reactor!N16/(Reactor!$B$15/3600)</f>
        <v>98.096644956830758</v>
      </c>
      <c r="L16">
        <f>Reactor!$R$9*Reactor!N16/(Reactor!$B$15/3600)</f>
        <v>101.26105285866399</v>
      </c>
      <c r="M16">
        <f>Reactor!$R$10*Reactor!N16/(Reactor!$B$15/3600)</f>
        <v>104.42546076049726</v>
      </c>
      <c r="N16">
        <f>Reactor!$R$11*Reactor!N16/(Reactor!$B$15/3600)</f>
        <v>107.58986866233049</v>
      </c>
      <c r="O16">
        <f>Reactor!$R$12*Reactor!N16/(Reactor!$B$15/3600)</f>
        <v>110.75427656416376</v>
      </c>
      <c r="P16">
        <f>Reactor!$R$13*Reactor!N16/(Reactor!$B$15/3600)</f>
        <v>113.91868446599699</v>
      </c>
      <c r="Q16">
        <f>Reactor!$R$14*Reactor!N16/(Reactor!$B$15/3600)</f>
        <v>117.08309236783025</v>
      </c>
      <c r="R16">
        <f>Reactor!$R$15*Reactor!N16/(Reactor!$B$15/3600)</f>
        <v>120.24750026966348</v>
      </c>
      <c r="S16">
        <f>Reactor!$R$16*Reactor!N16/(Reactor!$B$15/3600)</f>
        <v>123.41190817149673</v>
      </c>
      <c r="T16">
        <f>Reactor!$R$17*Reactor!N16/(Reactor!$B$15/3600)</f>
        <v>126.57631607332998</v>
      </c>
    </row>
    <row r="17" spans="5:20" x14ac:dyDescent="0.25">
      <c r="E17">
        <f>Reactor!$R$2*Reactor!N17/(Reactor!$B$15/3600)</f>
        <v>80.959963872768213</v>
      </c>
      <c r="F17">
        <f>Reactor!$R$3*Reactor!N17/(Reactor!$B$15/3600)</f>
        <v>84.198362427678944</v>
      </c>
      <c r="G17">
        <f>Reactor!$R$4*Reactor!N17/(Reactor!$B$15/3600)</f>
        <v>87.436760982589675</v>
      </c>
      <c r="H17">
        <f>Reactor!$R$5*Reactor!N17/(Reactor!$B$15/3600)</f>
        <v>90.675159537500392</v>
      </c>
      <c r="I17">
        <f>Reactor!$R$6*Reactor!N17/(Reactor!$B$15/3600)</f>
        <v>93.913558092411122</v>
      </c>
      <c r="J17">
        <f>Reactor!$R$7*Reactor!N17/(Reactor!$B$15/3600)</f>
        <v>97.151956647321853</v>
      </c>
      <c r="K17">
        <f>Reactor!$R$8*Reactor!N17/(Reactor!$B$15/3600)</f>
        <v>100.3903552022326</v>
      </c>
      <c r="L17">
        <f>Reactor!$R$9*Reactor!N17/(Reactor!$B$15/3600)</f>
        <v>103.6287537571433</v>
      </c>
      <c r="M17">
        <f>Reactor!$R$10*Reactor!N17/(Reactor!$B$15/3600)</f>
        <v>106.86715231205405</v>
      </c>
      <c r="N17">
        <f>Reactor!$R$11*Reactor!N17/(Reactor!$B$15/3600)</f>
        <v>110.10555086696476</v>
      </c>
      <c r="O17">
        <f>Reactor!$R$12*Reactor!N17/(Reactor!$B$15/3600)</f>
        <v>113.34394942187552</v>
      </c>
      <c r="P17">
        <f>Reactor!$R$13*Reactor!N17/(Reactor!$B$15/3600)</f>
        <v>116.58234797678622</v>
      </c>
      <c r="Q17">
        <f>Reactor!$R$14*Reactor!N17/(Reactor!$B$15/3600)</f>
        <v>119.82074653169695</v>
      </c>
      <c r="R17">
        <f>Reactor!$R$15*Reactor!N17/(Reactor!$B$15/3600)</f>
        <v>123.05914508660769</v>
      </c>
      <c r="S17">
        <f>Reactor!$R$16*Reactor!N17/(Reactor!$B$15/3600)</f>
        <v>126.29754364151842</v>
      </c>
      <c r="T17">
        <f>Reactor!$R$17*Reactor!N17/(Reactor!$B$15/3600)</f>
        <v>129.53594219642915</v>
      </c>
    </row>
    <row r="18" spans="5:20" x14ac:dyDescent="0.25">
      <c r="E18">
        <f>Reactor!$R$2*Reactor!N18/(Reactor!$B$15/3600)</f>
        <v>82.840587951894619</v>
      </c>
      <c r="F18">
        <f>Reactor!$R$3*Reactor!N18/(Reactor!$B$15/3600)</f>
        <v>86.154211469970406</v>
      </c>
      <c r="G18">
        <f>Reactor!$R$4*Reactor!N18/(Reactor!$B$15/3600)</f>
        <v>89.467834988046192</v>
      </c>
      <c r="H18">
        <f>Reactor!$R$5*Reactor!N18/(Reactor!$B$15/3600)</f>
        <v>92.781458506121979</v>
      </c>
      <c r="I18">
        <f>Reactor!$R$6*Reactor!N18/(Reactor!$B$15/3600)</f>
        <v>96.095082024197751</v>
      </c>
      <c r="J18">
        <f>Reactor!$R$7*Reactor!N18/(Reactor!$B$15/3600)</f>
        <v>99.408705542273538</v>
      </c>
      <c r="K18">
        <f>Reactor!$R$8*Reactor!N18/(Reactor!$B$15/3600)</f>
        <v>102.72232906034935</v>
      </c>
      <c r="L18">
        <f>Reactor!$R$9*Reactor!N18/(Reactor!$B$15/3600)</f>
        <v>106.03595257842512</v>
      </c>
      <c r="M18">
        <f>Reactor!$R$10*Reactor!N18/(Reactor!$B$15/3600)</f>
        <v>109.34957609650091</v>
      </c>
      <c r="N18">
        <f>Reactor!$R$11*Reactor!N18/(Reactor!$B$15/3600)</f>
        <v>112.66319961457668</v>
      </c>
      <c r="O18">
        <f>Reactor!$R$12*Reactor!N18/(Reactor!$B$15/3600)</f>
        <v>115.97682313265248</v>
      </c>
      <c r="P18">
        <f>Reactor!$R$13*Reactor!N18/(Reactor!$B$15/3600)</f>
        <v>119.29044665072826</v>
      </c>
      <c r="Q18">
        <f>Reactor!$R$14*Reactor!N18/(Reactor!$B$15/3600)</f>
        <v>122.60407016880403</v>
      </c>
      <c r="R18">
        <f>Reactor!$R$15*Reactor!N18/(Reactor!$B$15/3600)</f>
        <v>125.91769368687982</v>
      </c>
      <c r="S18">
        <f>Reactor!$R$16*Reactor!N18/(Reactor!$B$15/3600)</f>
        <v>129.23131720495562</v>
      </c>
      <c r="T18">
        <f>Reactor!$R$17*Reactor!N18/(Reactor!$B$15/3600)</f>
        <v>132.5449407230314</v>
      </c>
    </row>
    <row r="19" spans="5:20" x14ac:dyDescent="0.25">
      <c r="E19">
        <f>Reactor!$R$2*Reactor!N19/(Reactor!$B$15/3600)</f>
        <v>84.752340108235884</v>
      </c>
      <c r="F19">
        <f>Reactor!$R$3*Reactor!N19/(Reactor!$B$15/3600)</f>
        <v>88.142433712565307</v>
      </c>
      <c r="G19">
        <f>Reactor!$R$4*Reactor!N19/(Reactor!$B$15/3600)</f>
        <v>91.532527316894743</v>
      </c>
      <c r="H19">
        <f>Reactor!$R$5*Reactor!N19/(Reactor!$B$15/3600)</f>
        <v>94.922620921224166</v>
      </c>
      <c r="I19">
        <f>Reactor!$R$6*Reactor!N19/(Reactor!$B$15/3600)</f>
        <v>98.312714525553602</v>
      </c>
      <c r="J19">
        <f>Reactor!$R$7*Reactor!N19/(Reactor!$B$15/3600)</f>
        <v>101.70280812988305</v>
      </c>
      <c r="K19">
        <f>Reactor!$R$8*Reactor!N19/(Reactor!$B$15/3600)</f>
        <v>105.09290173421249</v>
      </c>
      <c r="L19">
        <f>Reactor!$R$9*Reactor!N19/(Reactor!$B$15/3600)</f>
        <v>108.48299533854191</v>
      </c>
      <c r="M19">
        <f>Reactor!$R$10*Reactor!N19/(Reactor!$B$15/3600)</f>
        <v>111.87308894287135</v>
      </c>
      <c r="N19">
        <f>Reactor!$R$11*Reactor!N19/(Reactor!$B$15/3600)</f>
        <v>115.26318254720077</v>
      </c>
      <c r="O19">
        <f>Reactor!$R$12*Reactor!N19/(Reactor!$B$15/3600)</f>
        <v>118.65327615153024</v>
      </c>
      <c r="P19">
        <f>Reactor!$R$13*Reactor!N19/(Reactor!$B$15/3600)</f>
        <v>122.04336975585964</v>
      </c>
      <c r="Q19">
        <f>Reactor!$R$14*Reactor!N19/(Reactor!$B$15/3600)</f>
        <v>125.43346336018908</v>
      </c>
      <c r="R19">
        <f>Reactor!$R$15*Reactor!N19/(Reactor!$B$15/3600)</f>
        <v>128.82355696451853</v>
      </c>
      <c r="S19">
        <f>Reactor!$R$16*Reactor!N19/(Reactor!$B$15/3600)</f>
        <v>132.21365056884795</v>
      </c>
      <c r="T19">
        <f>Reactor!$R$17*Reactor!N19/(Reactor!$B$15/3600)</f>
        <v>135.60374417317738</v>
      </c>
    </row>
    <row r="20" spans="5:20" x14ac:dyDescent="0.25">
      <c r="E20">
        <f>Reactor!$R$2*Reactor!N20/(Reactor!$B$15/3600)</f>
        <v>86.695489647529627</v>
      </c>
      <c r="F20">
        <f>Reactor!$R$3*Reactor!N20/(Reactor!$B$15/3600)</f>
        <v>90.163309233430809</v>
      </c>
      <c r="G20">
        <f>Reactor!$R$4*Reactor!N20/(Reactor!$B$15/3600)</f>
        <v>93.631128819331991</v>
      </c>
      <c r="H20">
        <f>Reactor!$R$5*Reactor!N20/(Reactor!$B$15/3600)</f>
        <v>97.098948405233173</v>
      </c>
      <c r="I20">
        <f>Reactor!$R$6*Reactor!N20/(Reactor!$B$15/3600)</f>
        <v>100.56676799113437</v>
      </c>
      <c r="J20">
        <f>Reactor!$R$7*Reactor!N20/(Reactor!$B$15/3600)</f>
        <v>104.03458757703554</v>
      </c>
      <c r="K20">
        <f>Reactor!$R$8*Reactor!N20/(Reactor!$B$15/3600)</f>
        <v>107.50240716293675</v>
      </c>
      <c r="L20">
        <f>Reactor!$R$9*Reactor!N20/(Reactor!$B$15/3600)</f>
        <v>110.9702267488379</v>
      </c>
      <c r="M20">
        <f>Reactor!$R$10*Reactor!N20/(Reactor!$B$15/3600)</f>
        <v>114.43804633473911</v>
      </c>
      <c r="N20">
        <f>Reactor!$R$11*Reactor!N20/(Reactor!$B$15/3600)</f>
        <v>117.90586592064028</v>
      </c>
      <c r="O20">
        <f>Reactor!$R$12*Reactor!N20/(Reactor!$B$15/3600)</f>
        <v>121.37368550654148</v>
      </c>
      <c r="P20">
        <f>Reactor!$R$13*Reactor!N20/(Reactor!$B$15/3600)</f>
        <v>124.84150509244265</v>
      </c>
      <c r="Q20">
        <f>Reactor!$R$14*Reactor!N20/(Reactor!$B$15/3600)</f>
        <v>128.30932467834384</v>
      </c>
      <c r="R20">
        <f>Reactor!$R$15*Reactor!N20/(Reactor!$B$15/3600)</f>
        <v>131.77714426424504</v>
      </c>
      <c r="S20">
        <f>Reactor!$R$16*Reactor!N20/(Reactor!$B$15/3600)</f>
        <v>135.24496385014618</v>
      </c>
      <c r="T20">
        <f>Reactor!$R$17*Reactor!N20/(Reactor!$B$15/3600)</f>
        <v>138.71278343604737</v>
      </c>
    </row>
    <row r="21" spans="5:20" x14ac:dyDescent="0.25">
      <c r="E21">
        <f>Reactor!$R$2*Reactor!N21/(Reactor!$B$15/3600)</f>
        <v>88.670304825627611</v>
      </c>
      <c r="F21">
        <f>Reactor!$R$3*Reactor!N21/(Reactor!$B$15/3600)</f>
        <v>92.217117018652715</v>
      </c>
      <c r="G21">
        <f>Reactor!$R$4*Reactor!N21/(Reactor!$B$15/3600)</f>
        <v>95.763929211677819</v>
      </c>
      <c r="H21">
        <f>Reactor!$R$5*Reactor!N21/(Reactor!$B$15/3600)</f>
        <v>99.310741404702924</v>
      </c>
      <c r="I21">
        <f>Reactor!$R$6*Reactor!N21/(Reactor!$B$15/3600)</f>
        <v>102.85755359772803</v>
      </c>
      <c r="J21">
        <f>Reactor!$R$7*Reactor!N21/(Reactor!$B$15/3600)</f>
        <v>106.40436579075313</v>
      </c>
      <c r="K21">
        <f>Reactor!$R$8*Reactor!N21/(Reactor!$B$15/3600)</f>
        <v>109.95117798377825</v>
      </c>
      <c r="L21">
        <f>Reactor!$R$9*Reactor!N21/(Reactor!$B$15/3600)</f>
        <v>113.49799017680334</v>
      </c>
      <c r="M21">
        <f>Reactor!$R$10*Reactor!N21/(Reactor!$B$15/3600)</f>
        <v>117.04480236982845</v>
      </c>
      <c r="N21">
        <f>Reactor!$R$11*Reactor!N21/(Reactor!$B$15/3600)</f>
        <v>120.59161456285355</v>
      </c>
      <c r="O21">
        <f>Reactor!$R$12*Reactor!N21/(Reactor!$B$15/3600)</f>
        <v>124.13842675587865</v>
      </c>
      <c r="P21">
        <f>Reactor!$R$13*Reactor!N21/(Reactor!$B$15/3600)</f>
        <v>127.68523894890376</v>
      </c>
      <c r="Q21">
        <f>Reactor!$R$14*Reactor!N21/(Reactor!$B$15/3600)</f>
        <v>131.23205114192885</v>
      </c>
      <c r="R21">
        <f>Reactor!$R$15*Reactor!N21/(Reactor!$B$15/3600)</f>
        <v>134.77886333495394</v>
      </c>
      <c r="S21">
        <f>Reactor!$R$16*Reactor!N21/(Reactor!$B$15/3600)</f>
        <v>138.32567552797909</v>
      </c>
      <c r="T21">
        <f>Reactor!$R$17*Reactor!N21/(Reactor!$B$15/3600)</f>
        <v>141.87248772100418</v>
      </c>
    </row>
    <row r="22" spans="5:20" x14ac:dyDescent="0.25">
      <c r="E22">
        <f>Reactor!$R$2*Reactor!N22/(Reactor!$B$15/3600)</f>
        <v>90.677052818403823</v>
      </c>
      <c r="F22">
        <f>Reactor!$R$3*Reactor!N22/(Reactor!$B$15/3600)</f>
        <v>94.304134931139984</v>
      </c>
      <c r="G22">
        <f>Reactor!$R$4*Reactor!N22/(Reactor!$B$15/3600)</f>
        <v>97.931217043876131</v>
      </c>
      <c r="H22">
        <f>Reactor!$R$5*Reactor!N22/(Reactor!$B$15/3600)</f>
        <v>101.55829915661229</v>
      </c>
      <c r="I22">
        <f>Reactor!$R$6*Reactor!N22/(Reactor!$B$15/3600)</f>
        <v>105.18538126934844</v>
      </c>
      <c r="J22">
        <f>Reactor!$R$7*Reactor!N22/(Reactor!$B$15/3600)</f>
        <v>108.81246338208457</v>
      </c>
      <c r="K22">
        <f>Reactor!$R$8*Reactor!N22/(Reactor!$B$15/3600)</f>
        <v>112.43954549482075</v>
      </c>
      <c r="L22">
        <f>Reactor!$R$9*Reactor!N22/(Reactor!$B$15/3600)</f>
        <v>116.06662760755688</v>
      </c>
      <c r="M22">
        <f>Reactor!$R$10*Reactor!N22/(Reactor!$B$15/3600)</f>
        <v>119.69370972029304</v>
      </c>
      <c r="N22">
        <f>Reactor!$R$11*Reactor!N22/(Reactor!$B$15/3600)</f>
        <v>123.32079183302919</v>
      </c>
      <c r="O22">
        <f>Reactor!$R$12*Reactor!N22/(Reactor!$B$15/3600)</f>
        <v>126.94787394576535</v>
      </c>
      <c r="P22">
        <f>Reactor!$R$13*Reactor!N22/(Reactor!$B$15/3600)</f>
        <v>130.5749560585015</v>
      </c>
      <c r="Q22">
        <f>Reactor!$R$14*Reactor!N22/(Reactor!$B$15/3600)</f>
        <v>134.20203817123766</v>
      </c>
      <c r="R22">
        <f>Reactor!$R$15*Reactor!N22/(Reactor!$B$15/3600)</f>
        <v>137.82912028397379</v>
      </c>
      <c r="S22">
        <f>Reactor!$R$16*Reactor!N22/(Reactor!$B$15/3600)</f>
        <v>141.45620239670995</v>
      </c>
      <c r="T22">
        <f>Reactor!$R$17*Reactor!N22/(Reactor!$B$15/3600)</f>
        <v>145.08328450944609</v>
      </c>
    </row>
    <row r="23" spans="5:20" x14ac:dyDescent="0.25">
      <c r="E23">
        <f>Reactor!$R$2*Reactor!N23/(Reactor!$B$15/3600)</f>
        <v>92.71599969217111</v>
      </c>
      <c r="F23">
        <f>Reactor!$R$3*Reactor!N23/(Reactor!$B$15/3600)</f>
        <v>96.424639679857961</v>
      </c>
      <c r="G23">
        <f>Reactor!$R$4*Reactor!N23/(Reactor!$B$15/3600)</f>
        <v>100.1332796675448</v>
      </c>
      <c r="H23">
        <f>Reactor!$R$5*Reactor!N23/(Reactor!$B$15/3600)</f>
        <v>103.84191965523164</v>
      </c>
      <c r="I23">
        <f>Reactor!$R$6*Reactor!N23/(Reactor!$B$15/3600)</f>
        <v>107.55055964291849</v>
      </c>
      <c r="J23">
        <f>Reactor!$R$7*Reactor!N23/(Reactor!$B$15/3600)</f>
        <v>111.25919963060532</v>
      </c>
      <c r="K23">
        <f>Reactor!$R$8*Reactor!N23/(Reactor!$B$15/3600)</f>
        <v>114.96783961829219</v>
      </c>
      <c r="L23">
        <f>Reactor!$R$9*Reactor!N23/(Reactor!$B$15/3600)</f>
        <v>118.67647960597903</v>
      </c>
      <c r="M23">
        <f>Reactor!$R$10*Reactor!N23/(Reactor!$B$15/3600)</f>
        <v>122.38511959366588</v>
      </c>
      <c r="N23">
        <f>Reactor!$R$11*Reactor!N23/(Reactor!$B$15/3600)</f>
        <v>126.0937595813527</v>
      </c>
      <c r="O23">
        <f>Reactor!$R$12*Reactor!N23/(Reactor!$B$15/3600)</f>
        <v>129.80239956903955</v>
      </c>
      <c r="P23">
        <f>Reactor!$R$13*Reactor!N23/(Reactor!$B$15/3600)</f>
        <v>133.51103955672639</v>
      </c>
      <c r="Q23">
        <f>Reactor!$R$14*Reactor!N23/(Reactor!$B$15/3600)</f>
        <v>137.21967954441325</v>
      </c>
      <c r="R23">
        <f>Reactor!$R$15*Reactor!N23/(Reactor!$B$15/3600)</f>
        <v>140.92831953210006</v>
      </c>
      <c r="S23">
        <f>Reactor!$R$16*Reactor!N23/(Reactor!$B$15/3600)</f>
        <v>144.63695951978693</v>
      </c>
      <c r="T23">
        <f>Reactor!$R$17*Reactor!N23/(Reactor!$B$15/3600)</f>
        <v>148.34559950747376</v>
      </c>
    </row>
    <row r="24" spans="5:20" x14ac:dyDescent="0.25">
      <c r="E24">
        <f>Reactor!$R$2*Reactor!N24/(Reactor!$B$15/3600)</f>
        <v>94.787410374608285</v>
      </c>
      <c r="F24">
        <f>Reactor!$R$3*Reactor!N24/(Reactor!$B$15/3600)</f>
        <v>98.578906789592608</v>
      </c>
      <c r="G24">
        <f>Reactor!$R$4*Reactor!N24/(Reactor!$B$15/3600)</f>
        <v>102.37040320457695</v>
      </c>
      <c r="H24">
        <f>Reactor!$R$5*Reactor!N24/(Reactor!$B$15/3600)</f>
        <v>106.16189961956127</v>
      </c>
      <c r="I24">
        <f>Reactor!$R$6*Reactor!N24/(Reactor!$B$15/3600)</f>
        <v>109.95339603454561</v>
      </c>
      <c r="J24">
        <f>Reactor!$R$7*Reactor!N24/(Reactor!$B$15/3600)</f>
        <v>113.74489244952993</v>
      </c>
      <c r="K24">
        <f>Reactor!$R$8*Reactor!N24/(Reactor!$B$15/3600)</f>
        <v>117.53638886451428</v>
      </c>
      <c r="L24">
        <f>Reactor!$R$9*Reactor!N24/(Reactor!$B$15/3600)</f>
        <v>121.3278852794986</v>
      </c>
      <c r="M24">
        <f>Reactor!$R$10*Reactor!N24/(Reactor!$B$15/3600)</f>
        <v>125.11938169448294</v>
      </c>
      <c r="N24">
        <f>Reactor!$R$11*Reactor!N24/(Reactor!$B$15/3600)</f>
        <v>128.91087810946723</v>
      </c>
      <c r="O24">
        <f>Reactor!$R$12*Reactor!N24/(Reactor!$B$15/3600)</f>
        <v>132.70237452445159</v>
      </c>
      <c r="P24">
        <f>Reactor!$R$13*Reactor!N24/(Reactor!$B$15/3600)</f>
        <v>136.49387093943591</v>
      </c>
      <c r="Q24">
        <f>Reactor!$R$14*Reactor!N24/(Reactor!$B$15/3600)</f>
        <v>140.28536735442023</v>
      </c>
      <c r="R24">
        <f>Reactor!$R$15*Reactor!N24/(Reactor!$B$15/3600)</f>
        <v>144.07686376940458</v>
      </c>
      <c r="S24">
        <f>Reactor!$R$16*Reactor!N24/(Reactor!$B$15/3600)</f>
        <v>147.86836018438891</v>
      </c>
      <c r="T24">
        <f>Reactor!$R$17*Reactor!N24/(Reactor!$B$15/3600)</f>
        <v>151.65985659937323</v>
      </c>
    </row>
    <row r="25" spans="5:20" x14ac:dyDescent="0.25">
      <c r="E25">
        <f>Reactor!$R$2*Reactor!N25/(Reactor!$B$15/3600)</f>
        <v>96.891548626196553</v>
      </c>
      <c r="F25">
        <f>Reactor!$R$3*Reactor!N25/(Reactor!$B$15/3600)</f>
        <v>100.76721057124442</v>
      </c>
      <c r="G25">
        <f>Reactor!$R$4*Reactor!N25/(Reactor!$B$15/3600)</f>
        <v>104.64287251629229</v>
      </c>
      <c r="H25">
        <f>Reactor!$R$5*Reactor!N25/(Reactor!$B$15/3600)</f>
        <v>108.51853446134014</v>
      </c>
      <c r="I25">
        <f>Reactor!$R$6*Reactor!N25/(Reactor!$B$15/3600)</f>
        <v>112.39419640638801</v>
      </c>
      <c r="J25">
        <f>Reactor!$R$7*Reactor!N25/(Reactor!$B$15/3600)</f>
        <v>116.26985835143586</v>
      </c>
      <c r="K25">
        <f>Reactor!$R$8*Reactor!N25/(Reactor!$B$15/3600)</f>
        <v>120.14552029648374</v>
      </c>
      <c r="L25">
        <f>Reactor!$R$9*Reactor!N25/(Reactor!$B$15/3600)</f>
        <v>124.02118224153159</v>
      </c>
      <c r="M25">
        <f>Reactor!$R$10*Reactor!N25/(Reactor!$B$15/3600)</f>
        <v>127.89684418657946</v>
      </c>
      <c r="N25">
        <f>Reactor!$R$11*Reactor!N25/(Reactor!$B$15/3600)</f>
        <v>131.77250613162732</v>
      </c>
      <c r="O25">
        <f>Reactor!$R$12*Reactor!N25/(Reactor!$B$15/3600)</f>
        <v>135.64816807667518</v>
      </c>
      <c r="P25">
        <f>Reactor!$R$13*Reactor!N25/(Reactor!$B$15/3600)</f>
        <v>139.52383002172303</v>
      </c>
      <c r="Q25">
        <f>Reactor!$R$14*Reactor!N25/(Reactor!$B$15/3600)</f>
        <v>143.39949196677091</v>
      </c>
      <c r="R25">
        <f>Reactor!$R$15*Reactor!N25/(Reactor!$B$15/3600)</f>
        <v>147.27515391181873</v>
      </c>
      <c r="S25">
        <f>Reactor!$R$16*Reactor!N25/(Reactor!$B$15/3600)</f>
        <v>151.15081585686661</v>
      </c>
      <c r="T25">
        <f>Reactor!$R$17*Reactor!N25/(Reactor!$B$15/3600)</f>
        <v>155.02647780191447</v>
      </c>
    </row>
    <row r="26" spans="5:20" x14ac:dyDescent="0.25">
      <c r="E26">
        <f>Reactor!$R$2*Reactor!N26/(Reactor!$B$15/3600)</f>
        <v>99.028677012166568</v>
      </c>
      <c r="F26">
        <f>Reactor!$R$3*Reactor!N26/(Reactor!$B$15/3600)</f>
        <v>102.98982409265322</v>
      </c>
      <c r="G26">
        <f>Reactor!$R$4*Reactor!N26/(Reactor!$B$15/3600)</f>
        <v>106.95097117313989</v>
      </c>
      <c r="H26">
        <f>Reactor!$R$5*Reactor!N26/(Reactor!$B$15/3600)</f>
        <v>110.91211825362655</v>
      </c>
      <c r="I26">
        <f>Reactor!$R$6*Reactor!N26/(Reactor!$B$15/3600)</f>
        <v>114.87326533411321</v>
      </c>
      <c r="J26">
        <f>Reactor!$R$7*Reactor!N26/(Reactor!$B$15/3600)</f>
        <v>118.83441241459988</v>
      </c>
      <c r="K26">
        <f>Reactor!$R$8*Reactor!N26/(Reactor!$B$15/3600)</f>
        <v>122.79555949508655</v>
      </c>
      <c r="L26">
        <f>Reactor!$R$9*Reactor!N26/(Reactor!$B$15/3600)</f>
        <v>126.7567065755732</v>
      </c>
      <c r="M26">
        <f>Reactor!$R$10*Reactor!N26/(Reactor!$B$15/3600)</f>
        <v>130.71785365605987</v>
      </c>
      <c r="N26">
        <f>Reactor!$R$11*Reactor!N26/(Reactor!$B$15/3600)</f>
        <v>134.67900073654653</v>
      </c>
      <c r="O26">
        <f>Reactor!$R$12*Reactor!N26/(Reactor!$B$15/3600)</f>
        <v>138.64014781703321</v>
      </c>
      <c r="P26">
        <f>Reactor!$R$13*Reactor!N26/(Reactor!$B$15/3600)</f>
        <v>142.60129489751986</v>
      </c>
      <c r="Q26">
        <f>Reactor!$R$14*Reactor!N26/(Reactor!$B$15/3600)</f>
        <v>146.56244197800649</v>
      </c>
      <c r="R26">
        <f>Reactor!$R$15*Reactor!N26/(Reactor!$B$15/3600)</f>
        <v>150.52358905849317</v>
      </c>
      <c r="S26">
        <f>Reactor!$R$16*Reactor!N26/(Reactor!$B$15/3600)</f>
        <v>154.48473613897983</v>
      </c>
      <c r="T26">
        <f>Reactor!$R$17*Reactor!N26/(Reactor!$B$15/3600)</f>
        <v>158.44588321946651</v>
      </c>
    </row>
    <row r="27" spans="5:20" x14ac:dyDescent="0.25">
      <c r="E27">
        <f>Reactor!$R$2*Reactor!N27/(Reactor!$B$15/3600)</f>
        <v>101.19905687495776</v>
      </c>
      <c r="F27">
        <f>Reactor!$R$3*Reactor!N27/(Reactor!$B$15/3600)</f>
        <v>105.24701914995607</v>
      </c>
      <c r="G27">
        <f>Reactor!$R$4*Reactor!N27/(Reactor!$B$15/3600)</f>
        <v>109.29498142495439</v>
      </c>
      <c r="H27">
        <f>Reactor!$R$5*Reactor!N27/(Reactor!$B$15/3600)</f>
        <v>113.34294369995268</v>
      </c>
      <c r="I27">
        <f>Reactor!$R$6*Reactor!N27/(Reactor!$B$15/3600)</f>
        <v>117.390905974951</v>
      </c>
      <c r="J27">
        <f>Reactor!$R$7*Reactor!N27/(Reactor!$B$15/3600)</f>
        <v>121.43886824994931</v>
      </c>
      <c r="K27">
        <f>Reactor!$R$8*Reactor!N27/(Reactor!$B$15/3600)</f>
        <v>125.48683052494764</v>
      </c>
      <c r="L27">
        <f>Reactor!$R$9*Reactor!N27/(Reactor!$B$15/3600)</f>
        <v>129.53479279994593</v>
      </c>
      <c r="M27">
        <f>Reactor!$R$10*Reactor!N27/(Reactor!$B$15/3600)</f>
        <v>133.58275507494426</v>
      </c>
      <c r="N27">
        <f>Reactor!$R$11*Reactor!N27/(Reactor!$B$15/3600)</f>
        <v>137.63071734994253</v>
      </c>
      <c r="O27">
        <f>Reactor!$R$12*Reactor!N27/(Reactor!$B$15/3600)</f>
        <v>141.67867962494088</v>
      </c>
      <c r="P27">
        <f>Reactor!$R$13*Reactor!N27/(Reactor!$B$15/3600)</f>
        <v>145.72664189993915</v>
      </c>
      <c r="Q27">
        <f>Reactor!$R$14*Reactor!N27/(Reactor!$B$15/3600)</f>
        <v>149.77460417493745</v>
      </c>
      <c r="R27">
        <f>Reactor!$R$15*Reactor!N27/(Reactor!$B$15/3600)</f>
        <v>153.82256644993578</v>
      </c>
      <c r="S27">
        <f>Reactor!$R$16*Reactor!N27/(Reactor!$B$15/3600)</f>
        <v>157.87052872493408</v>
      </c>
      <c r="T27">
        <f>Reactor!$R$17*Reactor!N27/(Reactor!$B$15/3600)</f>
        <v>161.9184909999324</v>
      </c>
    </row>
    <row r="28" spans="5:20" x14ac:dyDescent="0.25">
      <c r="E28">
        <f>Reactor!$R$2*Reactor!N28/(Reactor!$B$15/3600)</f>
        <v>103.40294830718729</v>
      </c>
      <c r="F28">
        <f>Reactor!$R$3*Reactor!N28/(Reactor!$B$15/3600)</f>
        <v>107.53906623947478</v>
      </c>
      <c r="G28">
        <f>Reactor!$R$4*Reactor!N28/(Reactor!$B$15/3600)</f>
        <v>111.67518417176227</v>
      </c>
      <c r="H28">
        <f>Reactor!$R$5*Reactor!N28/(Reactor!$B$15/3600)</f>
        <v>115.81130210404976</v>
      </c>
      <c r="I28">
        <f>Reactor!$R$6*Reactor!N28/(Reactor!$B$15/3600)</f>
        <v>119.94742003633725</v>
      </c>
      <c r="J28">
        <f>Reactor!$R$7*Reactor!N28/(Reactor!$B$15/3600)</f>
        <v>124.08353796862474</v>
      </c>
      <c r="K28">
        <f>Reactor!$R$8*Reactor!N28/(Reactor!$B$15/3600)</f>
        <v>128.21965590091227</v>
      </c>
      <c r="L28">
        <f>Reactor!$R$9*Reactor!N28/(Reactor!$B$15/3600)</f>
        <v>132.35577383319972</v>
      </c>
      <c r="M28">
        <f>Reactor!$R$10*Reactor!N28/(Reactor!$B$15/3600)</f>
        <v>136.49189176548725</v>
      </c>
      <c r="N28">
        <f>Reactor!$R$11*Reactor!N28/(Reactor!$B$15/3600)</f>
        <v>140.6280096977747</v>
      </c>
      <c r="O28">
        <f>Reactor!$R$12*Reactor!N28/(Reactor!$B$15/3600)</f>
        <v>144.76412763006223</v>
      </c>
      <c r="P28">
        <f>Reactor!$R$13*Reactor!N28/(Reactor!$B$15/3600)</f>
        <v>148.90024556234968</v>
      </c>
      <c r="Q28">
        <f>Reactor!$R$14*Reactor!N28/(Reactor!$B$15/3600)</f>
        <v>153.03636349463719</v>
      </c>
      <c r="R28">
        <f>Reactor!$R$15*Reactor!N28/(Reactor!$B$15/3600)</f>
        <v>157.17248142692466</v>
      </c>
      <c r="S28">
        <f>Reactor!$R$16*Reactor!N28/(Reactor!$B$15/3600)</f>
        <v>161.30859935921217</v>
      </c>
      <c r="T28">
        <f>Reactor!$R$17*Reactor!N28/(Reactor!$B$15/3600)</f>
        <v>165.44471729149964</v>
      </c>
    </row>
    <row r="29" spans="5:20" x14ac:dyDescent="0.25">
      <c r="E29">
        <f>Reactor!$R$2*Reactor!N29/(Reactor!$B$15/3600)</f>
        <v>105.64061012513132</v>
      </c>
      <c r="F29">
        <f>Reactor!$R$3*Reactor!N29/(Reactor!$B$15/3600)</f>
        <v>109.86623453013658</v>
      </c>
      <c r="G29">
        <f>Reactor!$R$4*Reactor!N29/(Reactor!$B$15/3600)</f>
        <v>114.09185893514183</v>
      </c>
      <c r="H29">
        <f>Reactor!$R$5*Reactor!N29/(Reactor!$B$15/3600)</f>
        <v>118.31748334014708</v>
      </c>
      <c r="I29">
        <f>Reactor!$R$6*Reactor!N29/(Reactor!$B$15/3600)</f>
        <v>122.54310774515233</v>
      </c>
      <c r="J29">
        <f>Reactor!$R$7*Reactor!N29/(Reactor!$B$15/3600)</f>
        <v>126.76873215015758</v>
      </c>
      <c r="K29">
        <f>Reactor!$R$8*Reactor!N29/(Reactor!$B$15/3600)</f>
        <v>130.99435655516282</v>
      </c>
      <c r="L29">
        <f>Reactor!$R$9*Reactor!N29/(Reactor!$B$15/3600)</f>
        <v>135.2199809601681</v>
      </c>
      <c r="M29">
        <f>Reactor!$R$10*Reactor!N29/(Reactor!$B$15/3600)</f>
        <v>139.44560536517335</v>
      </c>
      <c r="N29">
        <f>Reactor!$R$11*Reactor!N29/(Reactor!$B$15/3600)</f>
        <v>143.6712297701786</v>
      </c>
      <c r="O29">
        <f>Reactor!$R$12*Reactor!N29/(Reactor!$B$15/3600)</f>
        <v>147.89685417518385</v>
      </c>
      <c r="P29">
        <f>Reactor!$R$13*Reactor!N29/(Reactor!$B$15/3600)</f>
        <v>152.12247858018907</v>
      </c>
      <c r="Q29">
        <f>Reactor!$R$14*Reactor!N29/(Reactor!$B$15/3600)</f>
        <v>156.34810298519434</v>
      </c>
      <c r="R29">
        <f>Reactor!$R$15*Reactor!N29/(Reactor!$B$15/3600)</f>
        <v>160.57372739019959</v>
      </c>
      <c r="S29">
        <f>Reactor!$R$16*Reactor!N29/(Reactor!$B$15/3600)</f>
        <v>164.79935179520484</v>
      </c>
      <c r="T29">
        <f>Reactor!$R$17*Reactor!N29/(Reactor!$B$15/3600)</f>
        <v>169.02497620021009</v>
      </c>
    </row>
    <row r="30" spans="5:20" x14ac:dyDescent="0.25">
      <c r="E30">
        <f>Reactor!$R$2*Reactor!N30/(Reactor!$B$15/3600)</f>
        <v>107.91229984271617</v>
      </c>
      <c r="F30">
        <f>Reactor!$R$3*Reactor!N30/(Reactor!$B$15/3600)</f>
        <v>112.22879183642482</v>
      </c>
      <c r="G30">
        <f>Reactor!$R$4*Reactor!N30/(Reactor!$B$15/3600)</f>
        <v>116.54528383013347</v>
      </c>
      <c r="H30">
        <f>Reactor!$R$5*Reactor!N30/(Reactor!$B$15/3600)</f>
        <v>120.86177582384211</v>
      </c>
      <c r="I30">
        <f>Reactor!$R$6*Reactor!N30/(Reactor!$B$15/3600)</f>
        <v>125.17826781755076</v>
      </c>
      <c r="J30">
        <f>Reactor!$R$7*Reactor!N30/(Reactor!$B$15/3600)</f>
        <v>129.4947598112594</v>
      </c>
      <c r="K30">
        <f>Reactor!$R$8*Reactor!N30/(Reactor!$B$15/3600)</f>
        <v>133.81125180496807</v>
      </c>
      <c r="L30">
        <f>Reactor!$R$9*Reactor!N30/(Reactor!$B$15/3600)</f>
        <v>138.1277437986767</v>
      </c>
      <c r="M30">
        <f>Reactor!$R$10*Reactor!N30/(Reactor!$B$15/3600)</f>
        <v>142.44423579238534</v>
      </c>
      <c r="N30">
        <f>Reactor!$R$11*Reactor!N30/(Reactor!$B$15/3600)</f>
        <v>146.76072778609398</v>
      </c>
      <c r="O30">
        <f>Reactor!$R$12*Reactor!N30/(Reactor!$B$15/3600)</f>
        <v>151.07721977980265</v>
      </c>
      <c r="P30">
        <f>Reactor!$R$13*Reactor!N30/(Reactor!$B$15/3600)</f>
        <v>155.39371177351126</v>
      </c>
      <c r="Q30">
        <f>Reactor!$R$14*Reactor!N30/(Reactor!$B$15/3600)</f>
        <v>159.71020376721992</v>
      </c>
      <c r="R30">
        <f>Reactor!$R$15*Reactor!N30/(Reactor!$B$15/3600)</f>
        <v>164.02669576092859</v>
      </c>
      <c r="S30">
        <f>Reactor!$R$16*Reactor!N30/(Reactor!$B$15/3600)</f>
        <v>168.3431877546372</v>
      </c>
      <c r="T30">
        <f>Reactor!$R$17*Reactor!N30/(Reactor!$B$15/3600)</f>
        <v>172.65967974834587</v>
      </c>
    </row>
    <row r="31" spans="5:20" x14ac:dyDescent="0.25">
      <c r="E31">
        <f>Reactor!$R$2*Reactor!N31/(Reactor!$B$15/3600)</f>
        <v>110.21827364602032</v>
      </c>
      <c r="F31">
        <f>Reactor!$R$3*Reactor!N31/(Reactor!$B$15/3600)</f>
        <v>114.62700459186114</v>
      </c>
      <c r="G31">
        <f>Reactor!$R$4*Reactor!N31/(Reactor!$B$15/3600)</f>
        <v>119.03573553770197</v>
      </c>
      <c r="H31">
        <f>Reactor!$R$5*Reactor!N31/(Reactor!$B$15/3600)</f>
        <v>123.44446648354277</v>
      </c>
      <c r="I31">
        <f>Reactor!$R$6*Reactor!N31/(Reactor!$B$15/3600)</f>
        <v>127.85319742938358</v>
      </c>
      <c r="J31">
        <f>Reactor!$R$7*Reactor!N31/(Reactor!$B$15/3600)</f>
        <v>132.26192837522439</v>
      </c>
      <c r="K31">
        <f>Reactor!$R$8*Reactor!N31/(Reactor!$B$15/3600)</f>
        <v>136.67065932106522</v>
      </c>
      <c r="L31">
        <f>Reactor!$R$9*Reactor!N31/(Reactor!$B$15/3600)</f>
        <v>141.07939026690602</v>
      </c>
      <c r="M31">
        <f>Reactor!$R$10*Reactor!N31/(Reactor!$B$15/3600)</f>
        <v>145.48812121274685</v>
      </c>
      <c r="N31">
        <f>Reactor!$R$11*Reactor!N31/(Reactor!$B$15/3600)</f>
        <v>149.89685215858765</v>
      </c>
      <c r="O31">
        <f>Reactor!$R$12*Reactor!N31/(Reactor!$B$15/3600)</f>
        <v>154.30558310442848</v>
      </c>
      <c r="P31">
        <f>Reactor!$R$13*Reactor!N31/(Reactor!$B$15/3600)</f>
        <v>158.71431405026925</v>
      </c>
      <c r="Q31">
        <f>Reactor!$R$14*Reactor!N31/(Reactor!$B$15/3600)</f>
        <v>163.12304499611008</v>
      </c>
      <c r="R31">
        <f>Reactor!$R$15*Reactor!N31/(Reactor!$B$15/3600)</f>
        <v>167.53177594195088</v>
      </c>
      <c r="S31">
        <f>Reactor!$R$16*Reactor!N31/(Reactor!$B$15/3600)</f>
        <v>171.94050688779171</v>
      </c>
      <c r="T31">
        <f>Reactor!$R$17*Reactor!N31/(Reactor!$B$15/3600)</f>
        <v>176.34923783363251</v>
      </c>
    </row>
    <row r="32" spans="5:20" x14ac:dyDescent="0.25">
      <c r="E32">
        <f>Reactor!$R$2*Reactor!N32/(Reactor!$B$15/3600)</f>
        <v>112.55878636828474</v>
      </c>
      <c r="F32">
        <f>Reactor!$R$3*Reactor!N32/(Reactor!$B$15/3600)</f>
        <v>117.06113782301613</v>
      </c>
      <c r="G32">
        <f>Reactor!$R$4*Reactor!N32/(Reactor!$B$15/3600)</f>
        <v>121.56348927774752</v>
      </c>
      <c r="H32">
        <f>Reactor!$R$5*Reactor!N32/(Reactor!$B$15/3600)</f>
        <v>126.06584073247892</v>
      </c>
      <c r="I32">
        <f>Reactor!$R$6*Reactor!N32/(Reactor!$B$15/3600)</f>
        <v>130.56819218721031</v>
      </c>
      <c r="J32">
        <f>Reactor!$R$7*Reactor!N32/(Reactor!$B$15/3600)</f>
        <v>135.07054364194167</v>
      </c>
      <c r="K32">
        <f>Reactor!$R$8*Reactor!N32/(Reactor!$B$15/3600)</f>
        <v>139.57289509667308</v>
      </c>
      <c r="L32">
        <f>Reactor!$R$9*Reactor!N32/(Reactor!$B$15/3600)</f>
        <v>144.07524655140446</v>
      </c>
      <c r="M32">
        <f>Reactor!$R$10*Reactor!N32/(Reactor!$B$15/3600)</f>
        <v>148.57759800613587</v>
      </c>
      <c r="N32">
        <f>Reactor!$R$11*Reactor!N32/(Reactor!$B$15/3600)</f>
        <v>153.07994946086725</v>
      </c>
      <c r="O32">
        <f>Reactor!$R$12*Reactor!N32/(Reactor!$B$15/3600)</f>
        <v>157.58230091559867</v>
      </c>
      <c r="P32">
        <f>Reactor!$R$13*Reactor!N32/(Reactor!$B$15/3600)</f>
        <v>162.08465237033002</v>
      </c>
      <c r="Q32">
        <f>Reactor!$R$14*Reactor!N32/(Reactor!$B$15/3600)</f>
        <v>166.5870038250614</v>
      </c>
      <c r="R32">
        <f>Reactor!$R$15*Reactor!N32/(Reactor!$B$15/3600)</f>
        <v>171.08935527979278</v>
      </c>
      <c r="S32">
        <f>Reactor!$R$16*Reactor!N32/(Reactor!$B$15/3600)</f>
        <v>175.59170673452419</v>
      </c>
      <c r="T32">
        <f>Reactor!$R$17*Reactor!N32/(Reactor!$B$15/3600)</f>
        <v>180.09405818925558</v>
      </c>
    </row>
    <row r="34" spans="5:20" x14ac:dyDescent="0.25">
      <c r="E34" s="10" t="s">
        <v>37</v>
      </c>
    </row>
    <row r="35" spans="5:20" x14ac:dyDescent="0.25">
      <c r="E35">
        <f>(((2*E2+1)-(4*E2)^(1/2)))/(2*E2)</f>
        <v>0.87560688195416925</v>
      </c>
      <c r="F35">
        <f t="shared" ref="F35:T35" si="0">(((2*F2+1)-(4*F2)^(1/2)))/(2*F2)</f>
        <v>0.87785339845534049</v>
      </c>
      <c r="G35">
        <f t="shared" si="0"/>
        <v>0.87998006846341337</v>
      </c>
      <c r="H35">
        <f t="shared" si="0"/>
        <v>0.88199726008735813</v>
      </c>
      <c r="I35">
        <f t="shared" si="0"/>
        <v>0.88391412274128811</v>
      </c>
      <c r="J35">
        <f t="shared" si="0"/>
        <v>0.8857387657918413</v>
      </c>
      <c r="K35">
        <f t="shared" si="0"/>
        <v>0.8874784061540324</v>
      </c>
      <c r="L35">
        <f t="shared" si="0"/>
        <v>0.88913949102647161</v>
      </c>
      <c r="M35">
        <f t="shared" si="0"/>
        <v>0.89072780057372014</v>
      </c>
      <c r="N35">
        <f t="shared" si="0"/>
        <v>0.89224853432076012</v>
      </c>
      <c r="O35">
        <f t="shared" si="0"/>
        <v>0.89370638423107107</v>
      </c>
      <c r="P35">
        <f t="shared" si="0"/>
        <v>0.89510559683080826</v>
      </c>
      <c r="Q35">
        <f t="shared" si="0"/>
        <v>0.89645002627036507</v>
      </c>
      <c r="R35">
        <f t="shared" si="0"/>
        <v>0.89774317984722618</v>
      </c>
      <c r="S35">
        <f t="shared" si="0"/>
        <v>0.89898825722553644</v>
      </c>
      <c r="T35">
        <f t="shared" si="0"/>
        <v>0.90018818435973624</v>
      </c>
    </row>
    <row r="36" spans="5:20" x14ac:dyDescent="0.25">
      <c r="E36">
        <f t="shared" ref="E36:T36" si="1">(((2*E3+1)-(4*E3)^(1/2)))/(2*E3)</f>
        <v>0.87706434164298508</v>
      </c>
      <c r="F36">
        <f t="shared" si="1"/>
        <v>0.87928679180369351</v>
      </c>
      <c r="G36">
        <f t="shared" si="1"/>
        <v>0.88139059124009267</v>
      </c>
      <c r="H36">
        <f t="shared" si="1"/>
        <v>0.88338601111041515</v>
      </c>
      <c r="I36">
        <f t="shared" si="1"/>
        <v>0.88528211458595851</v>
      </c>
      <c r="J36">
        <f t="shared" si="1"/>
        <v>0.88708693402224148</v>
      </c>
      <c r="K36">
        <f t="shared" si="1"/>
        <v>0.8888076173199142</v>
      </c>
      <c r="L36">
        <f t="shared" si="1"/>
        <v>0.89045054962112047</v>
      </c>
      <c r="M36">
        <f t="shared" si="1"/>
        <v>0.89202145511335962</v>
      </c>
      <c r="N36">
        <f t="shared" si="1"/>
        <v>0.89352548267738952</v>
      </c>
      <c r="O36">
        <f t="shared" si="1"/>
        <v>0.8949672783278898</v>
      </c>
      <c r="P36">
        <f t="shared" si="1"/>
        <v>0.89635104679100763</v>
      </c>
      <c r="Q36">
        <f t="shared" si="1"/>
        <v>0.89768060409518124</v>
      </c>
      <c r="R36">
        <f t="shared" si="1"/>
        <v>0.89895942268700035</v>
      </c>
      <c r="S36">
        <f t="shared" si="1"/>
        <v>0.90019067029756916</v>
      </c>
      <c r="T36">
        <f t="shared" si="1"/>
        <v>0.90137724355851867</v>
      </c>
    </row>
    <row r="37" spans="5:20" x14ac:dyDescent="0.25">
      <c r="E37">
        <f t="shared" ref="E37:T37" si="2">(((2*E4+1)-(4*E4)^(1/2)))/(2*E4)</f>
        <v>0.87849647583033963</v>
      </c>
      <c r="F37">
        <f t="shared" si="2"/>
        <v>0.8806952176718541</v>
      </c>
      <c r="G37">
        <f t="shared" si="2"/>
        <v>0.88277648934029551</v>
      </c>
      <c r="H37">
        <f t="shared" si="2"/>
        <v>0.88475046607341223</v>
      </c>
      <c r="I37">
        <f t="shared" si="2"/>
        <v>0.88662612573914901</v>
      </c>
      <c r="J37">
        <f t="shared" si="2"/>
        <v>0.88841142453976918</v>
      </c>
      <c r="K37">
        <f t="shared" si="2"/>
        <v>0.89011344214609245</v>
      </c>
      <c r="L37">
        <f t="shared" si="2"/>
        <v>0.89173850236240226</v>
      </c>
      <c r="M37">
        <f t="shared" si="2"/>
        <v>0.89329227405841716</v>
      </c>
      <c r="N37">
        <f t="shared" si="2"/>
        <v>0.89477985607651589</v>
      </c>
      <c r="O37">
        <f t="shared" si="2"/>
        <v>0.89620584904021949</v>
      </c>
      <c r="P37">
        <f t="shared" si="2"/>
        <v>0.89757441638977165</v>
      </c>
      <c r="Q37">
        <f t="shared" si="2"/>
        <v>0.89888933650637359</v>
      </c>
      <c r="R37">
        <f t="shared" si="2"/>
        <v>0.90015404742475236</v>
      </c>
      <c r="S37">
        <f t="shared" si="2"/>
        <v>0.90137168534961953</v>
      </c>
      <c r="T37">
        <f t="shared" si="2"/>
        <v>0.90254511796700798</v>
      </c>
    </row>
    <row r="38" spans="5:20" x14ac:dyDescent="0.25">
      <c r="E38">
        <f t="shared" ref="E38:T38" si="3">(((2*E5+1)-(4*E5)^(1/2)))/(2*E5)</f>
        <v>0.87990382066720452</v>
      </c>
      <c r="F38">
        <f t="shared" si="3"/>
        <v>0.88207920679540641</v>
      </c>
      <c r="G38">
        <f t="shared" si="3"/>
        <v>0.88413828820637408</v>
      </c>
      <c r="H38">
        <f t="shared" si="3"/>
        <v>0.88609114524935317</v>
      </c>
      <c r="I38">
        <f t="shared" si="3"/>
        <v>0.88794667142861916</v>
      </c>
      <c r="J38">
        <f t="shared" si="3"/>
        <v>0.88971274765015929</v>
      </c>
      <c r="K38">
        <f t="shared" si="3"/>
        <v>0.89139638613780314</v>
      </c>
      <c r="L38">
        <f t="shared" si="3"/>
        <v>0.89300385007430449</v>
      </c>
      <c r="M38">
        <f t="shared" si="3"/>
        <v>0.89454075366819985</v>
      </c>
      <c r="N38">
        <f t="shared" si="3"/>
        <v>0.89601214632636583</v>
      </c>
      <c r="O38">
        <f t="shared" si="3"/>
        <v>0.89742258383566353</v>
      </c>
      <c r="P38">
        <f t="shared" si="3"/>
        <v>0.89877618886128663</v>
      </c>
      <c r="Q38">
        <f t="shared" si="3"/>
        <v>0.90007670260861905</v>
      </c>
      <c r="R38">
        <f t="shared" si="3"/>
        <v>0.90132752913625391</v>
      </c>
      <c r="S38">
        <f t="shared" si="3"/>
        <v>0.90253177352588065</v>
      </c>
      <c r="T38">
        <f t="shared" si="3"/>
        <v>0.90369227489191872</v>
      </c>
    </row>
    <row r="39" spans="5:20" x14ac:dyDescent="0.25">
      <c r="E39">
        <f t="shared" ref="E39:T39" si="4">(((2*E6+1)-(4*E6)^(1/2)))/(2*E6)</f>
        <v>0.88128689980647956</v>
      </c>
      <c r="F39">
        <f t="shared" si="4"/>
        <v>0.88343927744122508</v>
      </c>
      <c r="G39">
        <f t="shared" si="4"/>
        <v>0.88547650084744001</v>
      </c>
      <c r="H39">
        <f t="shared" si="4"/>
        <v>0.88740855651847961</v>
      </c>
      <c r="I39">
        <f t="shared" si="4"/>
        <v>0.88924425453395295</v>
      </c>
      <c r="J39">
        <f t="shared" si="4"/>
        <v>0.89099140135891031</v>
      </c>
      <c r="K39">
        <f t="shared" si="4"/>
        <v>0.89265694255071171</v>
      </c>
      <c r="L39">
        <f t="shared" si="4"/>
        <v>0.8942470813841098</v>
      </c>
      <c r="M39">
        <f t="shared" si="4"/>
        <v>0.89576737805992923</v>
      </c>
      <c r="N39">
        <f t="shared" si="4"/>
        <v>0.89722283314908791</v>
      </c>
      <c r="O39">
        <f t="shared" si="4"/>
        <v>0.89861795815282419</v>
      </c>
      <c r="P39">
        <f t="shared" si="4"/>
        <v>0.89995683546861971</v>
      </c>
      <c r="Q39">
        <f t="shared" si="4"/>
        <v>0.90124316959393669</v>
      </c>
      <c r="R39">
        <f t="shared" si="4"/>
        <v>0.90248033104346792</v>
      </c>
      <c r="S39">
        <f t="shared" si="4"/>
        <v>0.90367139417581177</v>
      </c>
      <c r="T39">
        <f t="shared" si="4"/>
        <v>0.90481916990439459</v>
      </c>
    </row>
    <row r="40" spans="5:20" x14ac:dyDescent="0.25">
      <c r="E40">
        <f t="shared" ref="E40:T40" si="5">(((2*E7+1)-(4*E7)^(1/2)))/(2*E7)</f>
        <v>0.88264622468339715</v>
      </c>
      <c r="F40">
        <f t="shared" si="5"/>
        <v>0.88477593569262514</v>
      </c>
      <c r="G40">
        <f t="shared" si="5"/>
        <v>0.88679162812862167</v>
      </c>
      <c r="H40">
        <f t="shared" si="5"/>
        <v>0.88870319566108769</v>
      </c>
      <c r="I40">
        <f t="shared" si="5"/>
        <v>0.89051936588244784</v>
      </c>
      <c r="J40">
        <f t="shared" si="5"/>
        <v>0.89224787166982611</v>
      </c>
      <c r="K40">
        <f t="shared" si="5"/>
        <v>0.89389559269173247</v>
      </c>
      <c r="L40">
        <f t="shared" si="5"/>
        <v>0.8954686730251662</v>
      </c>
      <c r="M40">
        <f t="shared" si="5"/>
        <v>0.89697261951317964</v>
      </c>
      <c r="N40">
        <f t="shared" si="5"/>
        <v>0.89841238448659677</v>
      </c>
      <c r="O40">
        <f t="shared" si="5"/>
        <v>0.89979243570832712</v>
      </c>
      <c r="P40">
        <f t="shared" si="5"/>
        <v>0.90111681581172054</v>
      </c>
      <c r="Q40">
        <f t="shared" si="5"/>
        <v>0.90238919305048659</v>
      </c>
      <c r="R40">
        <f t="shared" si="5"/>
        <v>0.90361290482398327</v>
      </c>
      <c r="S40">
        <f t="shared" si="5"/>
        <v>0.9047909951640648</v>
      </c>
      <c r="T40">
        <f t="shared" si="5"/>
        <v>0.90592624715029724</v>
      </c>
    </row>
    <row r="41" spans="5:20" x14ac:dyDescent="0.25">
      <c r="E41">
        <f t="shared" ref="E41:T41" si="6">(((2*E8+1)-(4*E8)^(1/2)))/(2*E8)</f>
        <v>0.88398229479232626</v>
      </c>
      <c r="F41">
        <f t="shared" si="6"/>
        <v>0.88608967573044639</v>
      </c>
      <c r="G41">
        <f t="shared" si="6"/>
        <v>0.88808415905583882</v>
      </c>
      <c r="H41">
        <f t="shared" si="6"/>
        <v>0.8899755466454754</v>
      </c>
      <c r="I41">
        <f t="shared" si="6"/>
        <v>0.89177248453979174</v>
      </c>
      <c r="J41">
        <f t="shared" si="6"/>
        <v>0.8934826328780282</v>
      </c>
      <c r="K41">
        <f t="shared" si="6"/>
        <v>0.89511280621403788</v>
      </c>
      <c r="L41">
        <f t="shared" si="6"/>
        <v>0.89666909013358909</v>
      </c>
      <c r="M41">
        <f t="shared" si="6"/>
        <v>0.89815693876800196</v>
      </c>
      <c r="N41">
        <f t="shared" si="6"/>
        <v>0.89958125679988843</v>
      </c>
      <c r="O41">
        <f t="shared" si="6"/>
        <v>0.90094646879711704</v>
      </c>
      <c r="P41">
        <f t="shared" si="6"/>
        <v>0.90225657812851212</v>
      </c>
      <c r="Q41">
        <f t="shared" si="6"/>
        <v>0.90351521726428841</v>
      </c>
      <c r="R41">
        <f t="shared" si="6"/>
        <v>0.90472569091321531</v>
      </c>
      <c r="S41">
        <f t="shared" si="6"/>
        <v>0.90589101317303411</v>
      </c>
      <c r="T41">
        <f t="shared" si="6"/>
        <v>0.90701393965298793</v>
      </c>
    </row>
    <row r="42" spans="5:20" x14ac:dyDescent="0.25">
      <c r="E42">
        <f t="shared" ref="E42:T42" si="7">(((2*E9+1)-(4*E9)^(1/2)))/(2*E9)</f>
        <v>0.88529559795973967</v>
      </c>
      <c r="F42">
        <f t="shared" si="7"/>
        <v>0.88738098010986777</v>
      </c>
      <c r="G42">
        <f t="shared" si="7"/>
        <v>0.88935457105591653</v>
      </c>
      <c r="H42">
        <f t="shared" si="7"/>
        <v>0.89122608191088237</v>
      </c>
      <c r="I42">
        <f t="shared" si="7"/>
        <v>0.89300407809541349</v>
      </c>
      <c r="J42">
        <f t="shared" si="7"/>
        <v>0.89469614785735618</v>
      </c>
      <c r="K42">
        <f t="shared" si="7"/>
        <v>0.89630904140618872</v>
      </c>
      <c r="L42">
        <f t="shared" si="7"/>
        <v>0.89784878653884403</v>
      </c>
      <c r="M42">
        <f t="shared" si="7"/>
        <v>0.89932078531671633</v>
      </c>
      <c r="N42">
        <f t="shared" si="7"/>
        <v>0.90072989536182013</v>
      </c>
      <c r="O42">
        <f t="shared" si="7"/>
        <v>0.90208049858603501</v>
      </c>
      <c r="P42">
        <f t="shared" si="7"/>
        <v>0.9033765595890948</v>
      </c>
      <c r="Q42">
        <f t="shared" si="7"/>
        <v>0.90462167551390238</v>
      </c>
      <c r="R42">
        <f t="shared" si="7"/>
        <v>0.90581911879942567</v>
      </c>
      <c r="S42">
        <f t="shared" si="7"/>
        <v>0.90697187399809598</v>
      </c>
      <c r="T42">
        <f t="shared" si="7"/>
        <v>0.90808266960867756</v>
      </c>
    </row>
    <row r="43" spans="5:20" x14ac:dyDescent="0.25">
      <c r="E43">
        <f t="shared" ref="E43:T43" si="8">(((2*E10+1)-(4*E10)^(1/2)))/(2*E10)</f>
        <v>0.88658661061313793</v>
      </c>
      <c r="F43">
        <f t="shared" si="8"/>
        <v>0.88865032003278321</v>
      </c>
      <c r="G43">
        <f t="shared" si="8"/>
        <v>0.89060333025190186</v>
      </c>
      <c r="H43">
        <f t="shared" si="8"/>
        <v>0.89245526264530817</v>
      </c>
      <c r="I43">
        <f t="shared" si="8"/>
        <v>0.89421460294241717</v>
      </c>
      <c r="J43">
        <f t="shared" si="8"/>
        <v>0.89588886834208503</v>
      </c>
      <c r="K43">
        <f t="shared" si="8"/>
        <v>0.89748474547534207</v>
      </c>
      <c r="L43">
        <f t="shared" si="8"/>
        <v>0.89900820504818879</v>
      </c>
      <c r="M43">
        <f t="shared" si="8"/>
        <v>0.90046459768935816</v>
      </c>
      <c r="N43">
        <f t="shared" si="8"/>
        <v>0.90185873454336662</v>
      </c>
      <c r="O43">
        <f t="shared" si="8"/>
        <v>0.90319495540070516</v>
      </c>
      <c r="P43">
        <f t="shared" si="8"/>
        <v>0.90447718658310572</v>
      </c>
      <c r="Q43">
        <f t="shared" si="8"/>
        <v>0.90570899035812247</v>
      </c>
      <c r="R43">
        <f t="shared" si="8"/>
        <v>0.90689360731162771</v>
      </c>
      <c r="S43">
        <f t="shared" si="8"/>
        <v>0.9080339928356147</v>
      </c>
      <c r="T43">
        <f t="shared" si="8"/>
        <v>0.90913284867443722</v>
      </c>
    </row>
    <row r="44" spans="5:20" x14ac:dyDescent="0.25">
      <c r="E44">
        <f t="shared" ref="E44:T44" si="9">(((2*E11+1)-(4*E11)^(1/2)))/(2*E11)</f>
        <v>0.88785579804576065</v>
      </c>
      <c r="F44">
        <f t="shared" si="9"/>
        <v>0.88989815561559382</v>
      </c>
      <c r="G44">
        <f t="shared" si="9"/>
        <v>0.89183089173346886</v>
      </c>
      <c r="H44">
        <f t="shared" si="9"/>
        <v>0.89366353905811768</v>
      </c>
      <c r="I44">
        <f t="shared" si="9"/>
        <v>0.89540450455203724</v>
      </c>
      <c r="J44">
        <f t="shared" si="9"/>
        <v>0.89706123520291892</v>
      </c>
      <c r="K44">
        <f t="shared" si="9"/>
        <v>0.89864035482451388</v>
      </c>
      <c r="L44">
        <f t="shared" si="9"/>
        <v>0.90014777772496513</v>
      </c>
      <c r="M44">
        <f t="shared" si="9"/>
        <v>0.90158880373279637</v>
      </c>
      <c r="N44">
        <f t="shared" si="9"/>
        <v>0.90296819809337536</v>
      </c>
      <c r="O44">
        <f t="shared" si="9"/>
        <v>0.90429025900576754</v>
      </c>
      <c r="P44">
        <f t="shared" si="9"/>
        <v>0.90555887500028764</v>
      </c>
      <c r="Q44">
        <f t="shared" si="9"/>
        <v>0.90677757391675196</v>
      </c>
      <c r="R44">
        <f t="shared" si="9"/>
        <v>0.9079495649004562</v>
      </c>
      <c r="S44">
        <f t="shared" si="9"/>
        <v>0.90907777456380789</v>
      </c>
      <c r="T44">
        <f t="shared" si="9"/>
        <v>0.91016487824896808</v>
      </c>
    </row>
    <row r="45" spans="5:20" x14ac:dyDescent="0.25">
      <c r="E45">
        <f t="shared" ref="E45:T45" si="10">(((2*E12+1)-(4*E12)^(1/2)))/(2*E12)</f>
        <v>0.88910361467694121</v>
      </c>
      <c r="F45">
        <f t="shared" si="10"/>
        <v>0.89112493615230626</v>
      </c>
      <c r="G45">
        <f t="shared" si="10"/>
        <v>0.89303769982231973</v>
      </c>
      <c r="H45">
        <f t="shared" si="10"/>
        <v>0.89485135064737198</v>
      </c>
      <c r="I45">
        <f t="shared" si="10"/>
        <v>0.89657421774256807</v>
      </c>
      <c r="J45">
        <f t="shared" si="10"/>
        <v>0.89821367871723456</v>
      </c>
      <c r="K45">
        <f t="shared" si="10"/>
        <v>0.89977629532388692</v>
      </c>
      <c r="L45">
        <f t="shared" si="10"/>
        <v>0.90126792616075679</v>
      </c>
      <c r="M45">
        <f t="shared" si="10"/>
        <v>0.90269382088354344</v>
      </c>
      <c r="N45">
        <f t="shared" si="10"/>
        <v>0.90405869941186479</v>
      </c>
      <c r="O45">
        <f t="shared" si="10"/>
        <v>0.90536681887851445</v>
      </c>
      <c r="P45">
        <f t="shared" si="10"/>
        <v>0.90662203050433088</v>
      </c>
      <c r="Q45">
        <f t="shared" si="10"/>
        <v>0.907827828144538</v>
      </c>
      <c r="R45">
        <f t="shared" si="10"/>
        <v>0.90898738991209049</v>
      </c>
      <c r="S45">
        <f t="shared" si="10"/>
        <v>0.91010361401656525</v>
      </c>
      <c r="T45">
        <f t="shared" si="10"/>
        <v>0.91117914974623748</v>
      </c>
    </row>
    <row r="46" spans="5:20" x14ac:dyDescent="0.25">
      <c r="E46">
        <f t="shared" ref="E46:T46" si="11">(((2*E13+1)-(4*E13)^(1/2)))/(2*E13)</f>
        <v>0.89033050430798288</v>
      </c>
      <c r="F46">
        <f t="shared" si="11"/>
        <v>0.89233110037283758</v>
      </c>
      <c r="G46">
        <f t="shared" si="11"/>
        <v>0.89422418833251605</v>
      </c>
      <c r="H46">
        <f t="shared" si="11"/>
        <v>0.89601912646183346</v>
      </c>
      <c r="I46">
        <f t="shared" si="11"/>
        <v>0.89772416694274026</v>
      </c>
      <c r="J46">
        <f t="shared" si="11"/>
        <v>0.89934661883356626</v>
      </c>
      <c r="K46">
        <f t="shared" si="11"/>
        <v>0.90089298257617467</v>
      </c>
      <c r="L46">
        <f t="shared" si="11"/>
        <v>0.90236906174142795</v>
      </c>
      <c r="M46">
        <f t="shared" si="11"/>
        <v>0.90378005643429782</v>
      </c>
      <c r="N46">
        <f t="shared" si="11"/>
        <v>0.90513064181691316</v>
      </c>
      <c r="O46">
        <f t="shared" si="11"/>
        <v>0.90642503447599054</v>
      </c>
      <c r="P46">
        <f t="shared" si="11"/>
        <v>0.90766704880006599</v>
      </c>
      <c r="Q46">
        <f t="shared" si="11"/>
        <v>0.90886014509834856</v>
      </c>
      <c r="R46">
        <f t="shared" si="11"/>
        <v>0.91000747085532319</v>
      </c>
      <c r="S46">
        <f t="shared" si="11"/>
        <v>0.91111189625032807</v>
      </c>
      <c r="T46">
        <f t="shared" si="11"/>
        <v>0.91217604486209325</v>
      </c>
    </row>
    <row r="47" spans="5:20" x14ac:dyDescent="0.25">
      <c r="E47">
        <f t="shared" ref="E47:T47" si="12">(((2*E14+1)-(4*E14)^(1/2)))/(2*E14)</f>
        <v>0.89153690037346545</v>
      </c>
      <c r="F47">
        <f t="shared" si="12"/>
        <v>0.89351707669646163</v>
      </c>
      <c r="G47">
        <f t="shared" si="12"/>
        <v>0.89539078082568968</v>
      </c>
      <c r="H47">
        <f t="shared" si="12"/>
        <v>0.89716728535761681</v>
      </c>
      <c r="I47">
        <f t="shared" si="12"/>
        <v>0.89885476644953421</v>
      </c>
      <c r="J47">
        <f t="shared" si="12"/>
        <v>0.90046046543033809</v>
      </c>
      <c r="K47">
        <f t="shared" si="12"/>
        <v>0.90199082217605997</v>
      </c>
      <c r="L47">
        <f t="shared" si="12"/>
        <v>0.9034515859070863</v>
      </c>
      <c r="M47">
        <f t="shared" si="12"/>
        <v>0.90484790779426727</v>
      </c>
      <c r="N47">
        <f t="shared" si="12"/>
        <v>0.90618441880520195</v>
      </c>
      <c r="O47">
        <f t="shared" si="12"/>
        <v>0.9074652954956316</v>
      </c>
      <c r="P47">
        <f t="shared" si="12"/>
        <v>0.90869431589408767</v>
      </c>
      <c r="Q47">
        <f t="shared" si="12"/>
        <v>0.9098749071976866</v>
      </c>
      <c r="R47">
        <f t="shared" si="12"/>
        <v>0.91101018666187983</v>
      </c>
      <c r="S47">
        <f t="shared" si="12"/>
        <v>0.91210299680413875</v>
      </c>
      <c r="T47">
        <f t="shared" si="12"/>
        <v>0.91315593583397847</v>
      </c>
    </row>
    <row r="48" spans="5:20" x14ac:dyDescent="0.25">
      <c r="E48">
        <f t="shared" ref="E48:T48" si="13">(((2*E15+1)-(4*E15)^(1/2)))/(2*E15)</f>
        <v>0.89272322618790323</v>
      </c>
      <c r="F48">
        <f t="shared" si="13"/>
        <v>0.8946832834803421</v>
      </c>
      <c r="G48">
        <f t="shared" si="13"/>
        <v>0.89653789086110025</v>
      </c>
      <c r="H48">
        <f t="shared" si="13"/>
        <v>0.89829623624947585</v>
      </c>
      <c r="I48">
        <f t="shared" si="13"/>
        <v>0.8999664206804352</v>
      </c>
      <c r="J48">
        <f t="shared" si="13"/>
        <v>0.90155561856886302</v>
      </c>
      <c r="K48">
        <f t="shared" si="13"/>
        <v>0.90307020996374565</v>
      </c>
      <c r="L48">
        <f t="shared" si="13"/>
        <v>0.90451589040601466</v>
      </c>
      <c r="M48">
        <f t="shared" si="13"/>
        <v>0.90589776274333278</v>
      </c>
      <c r="N48">
        <f t="shared" si="13"/>
        <v>0.90722041430628386</v>
      </c>
      <c r="O48">
        <f t="shared" si="13"/>
        <v>0.90848798212952286</v>
      </c>
      <c r="P48">
        <f t="shared" si="13"/>
        <v>0.9097042083489042</v>
      </c>
      <c r="Q48">
        <f t="shared" si="13"/>
        <v>0.91087248747864347</v>
      </c>
      <c r="R48">
        <f t="shared" si="13"/>
        <v>0.91199590694009802</v>
      </c>
      <c r="S48">
        <f t="shared" si="13"/>
        <v>0.91307728195297855</v>
      </c>
      <c r="T48">
        <f t="shared" si="13"/>
        <v>0.91411918569386885</v>
      </c>
    </row>
    <row r="49" spans="5:20" x14ac:dyDescent="0.25">
      <c r="E49">
        <f t="shared" ref="E49:T49" si="14">(((2*E16+1)-(4*E16)^(1/2)))/(2*E16)</f>
        <v>0.89388989518770212</v>
      </c>
      <c r="F49">
        <f t="shared" si="14"/>
        <v>0.89583012926311434</v>
      </c>
      <c r="G49">
        <f t="shared" si="14"/>
        <v>0.89766592224052555</v>
      </c>
      <c r="H49">
        <f t="shared" si="14"/>
        <v>0.89940637835672244</v>
      </c>
      <c r="I49">
        <f t="shared" si="14"/>
        <v>0.90105952442014425</v>
      </c>
      <c r="J49">
        <f t="shared" si="14"/>
        <v>0.90263246874064151</v>
      </c>
      <c r="K49">
        <f t="shared" si="14"/>
        <v>0.90413153227265952</v>
      </c>
      <c r="L49">
        <f t="shared" si="14"/>
        <v>0.90556235754262648</v>
      </c>
      <c r="M49">
        <f t="shared" si="14"/>
        <v>0.90692999968012278</v>
      </c>
      <c r="N49">
        <f t="shared" si="14"/>
        <v>0.90823900293065396</v>
      </c>
      <c r="O49">
        <f t="shared" si="14"/>
        <v>0.90949346531236541</v>
      </c>
      <c r="P49">
        <f t="shared" si="14"/>
        <v>0.91069709353070805</v>
      </c>
      <c r="Q49">
        <f t="shared" si="14"/>
        <v>0.91185324984139327</v>
      </c>
      <c r="R49">
        <f t="shared" si="14"/>
        <v>0.91296499222207861</v>
      </c>
      <c r="S49">
        <f t="shared" si="14"/>
        <v>0.91403510895451368</v>
      </c>
      <c r="T49">
        <f t="shared" si="14"/>
        <v>0.91506614851455859</v>
      </c>
    </row>
    <row r="50" spans="5:20" x14ac:dyDescent="0.25">
      <c r="E50">
        <f t="shared" ref="E50:T50" si="15">(((2*E17+1)-(4*E17)^(1/2)))/(2*E17)</f>
        <v>0.89503731116837237</v>
      </c>
      <c r="F50">
        <f t="shared" si="15"/>
        <v>0.89695801300350142</v>
      </c>
      <c r="G50">
        <f t="shared" si="15"/>
        <v>0.8987752692479799</v>
      </c>
      <c r="H50">
        <f t="shared" si="15"/>
        <v>0.90049810144379472</v>
      </c>
      <c r="I50">
        <f t="shared" si="15"/>
        <v>0.90213446306177669</v>
      </c>
      <c r="J50">
        <f t="shared" si="15"/>
        <v>0.90369139710899871</v>
      </c>
      <c r="K50">
        <f t="shared" si="15"/>
        <v>0.90517516617136895</v>
      </c>
      <c r="L50">
        <f t="shared" si="15"/>
        <v>0.90659136041951582</v>
      </c>
      <c r="M50">
        <f t="shared" si="15"/>
        <v>0.90794498786407074</v>
      </c>
      <c r="N50">
        <f t="shared" si="15"/>
        <v>0.90924055021171057</v>
      </c>
      <c r="O50">
        <f t="shared" si="15"/>
        <v>0.91048210696324372</v>
      </c>
      <c r="P50">
        <f t="shared" si="15"/>
        <v>0.91167332985087057</v>
      </c>
      <c r="Q50">
        <f t="shared" si="15"/>
        <v>0.91281754929134329</v>
      </c>
      <c r="R50">
        <f t="shared" si="15"/>
        <v>0.91391779420442687</v>
      </c>
      <c r="S50">
        <f t="shared" si="15"/>
        <v>0.91497682628937305</v>
      </c>
      <c r="T50">
        <f t="shared" si="15"/>
        <v>0.91599716964942945</v>
      </c>
    </row>
    <row r="51" spans="5:20" x14ac:dyDescent="0.25">
      <c r="E51">
        <f t="shared" ref="E51:T51" si="16">(((2*E18+1)-(4*E18)^(1/2)))/(2*E18)</f>
        <v>0.89616586851697677</v>
      </c>
      <c r="F51">
        <f t="shared" si="16"/>
        <v>0.89806732431395275</v>
      </c>
      <c r="G51">
        <f t="shared" si="16"/>
        <v>0.89986631688427188</v>
      </c>
      <c r="H51">
        <f t="shared" si="16"/>
        <v>0.90157178605549837</v>
      </c>
      <c r="I51">
        <f t="shared" si="16"/>
        <v>0.9031916128425842</v>
      </c>
      <c r="J51">
        <f t="shared" si="16"/>
        <v>0.9047327757451149</v>
      </c>
      <c r="K51">
        <f t="shared" si="16"/>
        <v>0.90620147969976617</v>
      </c>
      <c r="L51">
        <f t="shared" si="16"/>
        <v>0.90760326317366868</v>
      </c>
      <c r="M51">
        <f t="shared" si="16"/>
        <v>0.90894308765154097</v>
      </c>
      <c r="N51">
        <f t="shared" si="16"/>
        <v>0.910225412841696</v>
      </c>
      <c r="O51">
        <f t="shared" si="16"/>
        <v>0.91145426022129861</v>
      </c>
      <c r="P51">
        <f t="shared" si="16"/>
        <v>0.91263326700126868</v>
      </c>
      <c r="Q51">
        <f t="shared" si="16"/>
        <v>0.91376573217405133</v>
      </c>
      <c r="R51">
        <f t="shared" si="16"/>
        <v>0.91485465598270499</v>
      </c>
      <c r="S51">
        <f t="shared" si="16"/>
        <v>0.91590277389508779</v>
      </c>
      <c r="T51">
        <f t="shared" si="16"/>
        <v>0.91691258596583158</v>
      </c>
    </row>
    <row r="52" spans="5:20" x14ac:dyDescent="0.25">
      <c r="E52">
        <f t="shared" ref="E52:T52" si="17">(((2*E19+1)-(4*E19)^(1/2)))/(2*E19)</f>
        <v>0.89727595243979941</v>
      </c>
      <c r="F52">
        <f t="shared" si="17"/>
        <v>0.89915844368931508</v>
      </c>
      <c r="G52">
        <f t="shared" si="17"/>
        <v>0.90093944109642288</v>
      </c>
      <c r="H52">
        <f t="shared" si="17"/>
        <v>0.90262780374695539</v>
      </c>
      <c r="I52">
        <f t="shared" si="17"/>
        <v>0.90423134107424874</v>
      </c>
      <c r="J52">
        <f t="shared" si="17"/>
        <v>0.9057569678585039</v>
      </c>
      <c r="K52">
        <f t="shared" si="17"/>
        <v>0.9072108320995963</v>
      </c>
      <c r="L52">
        <f t="shared" si="17"/>
        <v>0.90859842120691858</v>
      </c>
      <c r="M52">
        <f t="shared" si="17"/>
        <v>0.90992465072611051</v>
      </c>
      <c r="N52">
        <f t="shared" si="17"/>
        <v>0.91119393890171485</v>
      </c>
      <c r="O52">
        <f t="shared" si="17"/>
        <v>0.91241026967540284</v>
      </c>
      <c r="P52">
        <f t="shared" si="17"/>
        <v>0.91357724618355474</v>
      </c>
      <c r="Q52">
        <f t="shared" si="17"/>
        <v>0.9146981364040293</v>
      </c>
      <c r="R52">
        <f t="shared" si="17"/>
        <v>0.91577591227972011</v>
      </c>
      <c r="S52">
        <f t="shared" si="17"/>
        <v>0.91681328339381818</v>
      </c>
      <c r="T52">
        <f t="shared" si="17"/>
        <v>0.91781272607221442</v>
      </c>
    </row>
    <row r="53" spans="5:20" x14ac:dyDescent="0.25">
      <c r="E53">
        <f t="shared" ref="E53:T53" si="18">(((2*E20+1)-(4*E20)^(1/2)))/(2*E20)</f>
        <v>0.89836793918524072</v>
      </c>
      <c r="F53">
        <f t="shared" si="18"/>
        <v>0.90023174273055051</v>
      </c>
      <c r="G53">
        <f t="shared" si="18"/>
        <v>0.90199500900197471</v>
      </c>
      <c r="H53">
        <f t="shared" si="18"/>
        <v>0.90366651730830339</v>
      </c>
      <c r="I53">
        <f t="shared" si="18"/>
        <v>0.90525400636780307</v>
      </c>
      <c r="J53">
        <f t="shared" si="18"/>
        <v>0.90676432802200835</v>
      </c>
      <c r="K53">
        <f t="shared" si="18"/>
        <v>0.90820357403939966</v>
      </c>
      <c r="L53">
        <f t="shared" si="18"/>
        <v>0.90957718141073041</v>
      </c>
      <c r="M53">
        <f t="shared" si="18"/>
        <v>0.91089002032309818</v>
      </c>
      <c r="N53">
        <f t="shared" si="18"/>
        <v>0.91214646808592903</v>
      </c>
      <c r="O53">
        <f t="shared" si="18"/>
        <v>0.91335047158795346</v>
      </c>
      <c r="P53">
        <f t="shared" si="18"/>
        <v>0.91450560033248285</v>
      </c>
      <c r="Q53">
        <f t="shared" si="18"/>
        <v>0.91561509168755362</v>
      </c>
      <c r="R53">
        <f t="shared" si="18"/>
        <v>0.91668188966777175</v>
      </c>
      <c r="S53">
        <f t="shared" si="18"/>
        <v>0.91770867831400171</v>
      </c>
      <c r="T53">
        <f t="shared" si="18"/>
        <v>0.91869791053914052</v>
      </c>
    </row>
    <row r="54" spans="5:20" x14ac:dyDescent="0.25">
      <c r="E54">
        <f t="shared" ref="E54:T54" si="19">(((2*E21+1)-(4*E21)^(1/2)))/(2*E21)</f>
        <v>0.89944219626194732</v>
      </c>
      <c r="F54">
        <f t="shared" si="19"/>
        <v>0.90128758436352896</v>
      </c>
      <c r="G54">
        <f t="shared" si="19"/>
        <v>0.90303337910822978</v>
      </c>
      <c r="H54">
        <f t="shared" si="19"/>
        <v>0.90468828098419973</v>
      </c>
      <c r="I54">
        <f t="shared" si="19"/>
        <v>0.90625995885324173</v>
      </c>
      <c r="J54">
        <f t="shared" si="19"/>
        <v>0.90775520239138419</v>
      </c>
      <c r="K54">
        <f t="shared" si="19"/>
        <v>0.90918004783395479</v>
      </c>
      <c r="L54">
        <f t="shared" si="19"/>
        <v>0.91053988238540184</v>
      </c>
      <c r="M54">
        <f t="shared" si="19"/>
        <v>0.91183953144844077</v>
      </c>
      <c r="N54">
        <f t="shared" si="19"/>
        <v>0.91308333192003532</v>
      </c>
      <c r="O54">
        <f t="shared" si="19"/>
        <v>0.91427519411288649</v>
      </c>
      <c r="P54">
        <f t="shared" si="19"/>
        <v>0.91541865433340863</v>
      </c>
      <c r="Q54">
        <f t="shared" si="19"/>
        <v>0.91651691973960281</v>
      </c>
      <c r="R54">
        <f t="shared" si="19"/>
        <v>0.91757290678498882</v>
      </c>
      <c r="S54">
        <f t="shared" si="19"/>
        <v>0.9185892743060533</v>
      </c>
      <c r="T54">
        <f t="shared" si="19"/>
        <v>0.91956845211431959</v>
      </c>
    </row>
    <row r="55" spans="5:20" x14ac:dyDescent="0.25">
      <c r="E55">
        <f t="shared" ref="E55:T55" si="20">(((2*E22+1)-(4*E22)^(1/2)))/(2*E22)</f>
        <v>0.90049908265220024</v>
      </c>
      <c r="F55">
        <f t="shared" si="20"/>
        <v>0.90232632305292948</v>
      </c>
      <c r="G55">
        <f t="shared" si="20"/>
        <v>0.90405490152646817</v>
      </c>
      <c r="H55">
        <f t="shared" si="20"/>
        <v>0.90569344068818503</v>
      </c>
      <c r="I55">
        <f t="shared" si="20"/>
        <v>0.90724954039388772</v>
      </c>
      <c r="J55">
        <f t="shared" si="20"/>
        <v>0.90872992891954729</v>
      </c>
      <c r="K55">
        <f t="shared" si="20"/>
        <v>0.91014058765830208</v>
      </c>
      <c r="L55">
        <f t="shared" si="20"/>
        <v>0.91148685465377399</v>
      </c>
      <c r="M55">
        <f t="shared" si="20"/>
        <v>0.91277351109201421</v>
      </c>
      <c r="N55">
        <f t="shared" si="20"/>
        <v>0.91400485397412978</v>
      </c>
      <c r="O55">
        <f t="shared" si="20"/>
        <v>0.91518475750802941</v>
      </c>
      <c r="P55">
        <f t="shared" si="20"/>
        <v>0.9163167252340817</v>
      </c>
      <c r="Q55">
        <f t="shared" si="20"/>
        <v>0.91740393449504654</v>
      </c>
      <c r="R55">
        <f t="shared" si="20"/>
        <v>0.91844927454587999</v>
      </c>
      <c r="S55">
        <f t="shared" si="20"/>
        <v>0.91945537935224841</v>
      </c>
      <c r="T55">
        <f t="shared" si="20"/>
        <v>0.92042465593180045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Kondensa</vt:lpstr>
      <vt:lpstr>Flash</vt:lpstr>
      <vt:lpstr>Reactor</vt:lpstr>
      <vt:lpstr>x</vt:lpstr>
    </vt:vector>
  </TitlesOfParts>
  <Company>UPV/EHU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Docencia</dc:creator>
  <cp:lastModifiedBy>Valle</cp:lastModifiedBy>
  <dcterms:created xsi:type="dcterms:W3CDTF">2018-03-02T10:30:11Z</dcterms:created>
  <dcterms:modified xsi:type="dcterms:W3CDTF">2018-03-26T14:14:58Z</dcterms:modified>
</cp:coreProperties>
</file>