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le\Desktop\"/>
    </mc:Choice>
  </mc:AlternateContent>
  <xr:revisionPtr revIDLastSave="0" documentId="8_{AD178851-27AD-4C62-819C-A98C7DE37E79}" xr6:coauthVersionLast="32" xr6:coauthVersionMax="32" xr10:uidLastSave="{00000000-0000-0000-0000-000000000000}"/>
  <bookViews>
    <workbookView xWindow="0" yWindow="0" windowWidth="28800" windowHeight="12225" firstSheet="1" activeTab="3" xr2:uid="{00000000-000D-0000-FFFF-FFFF00000000}"/>
  </bookViews>
  <sheets>
    <sheet name="Estudiantes" sheetId="6" r:id="rId1"/>
    <sheet name="Ikasleak" sheetId="8" r:id="rId2"/>
    <sheet name="Destilazioa" sheetId="4" r:id="rId3"/>
    <sheet name="Zinetika" sheetId="7" r:id="rId4"/>
    <sheet name="Calibración RI Destilación" sheetId="5" state="hidden" r:id="rId5"/>
  </sheets>
  <externalReferences>
    <externalReference r:id="rId6"/>
  </externalReferences>
  <definedNames>
    <definedName name="solver_adj" localSheetId="2" hidden="1">Destilazioa!#REF!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Destilazioa!#REF!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Destilazioa!#REF!</definedName>
    <definedName name="solver_pre" localSheetId="2" hidden="1">0.000001</definedName>
    <definedName name="solver_rel1" localSheetId="2" hidden="1">3</definedName>
    <definedName name="solver_rhs1" localSheetId="2" hidden="1">0.5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0" i="7" l="1"/>
  <c r="D71" i="7"/>
  <c r="C70" i="7"/>
  <c r="C71" i="7"/>
  <c r="D66" i="7"/>
  <c r="D67" i="7"/>
  <c r="D68" i="7"/>
  <c r="D69" i="7"/>
  <c r="C66" i="7"/>
  <c r="C67" i="7"/>
  <c r="C68" i="7"/>
  <c r="C69" i="7"/>
  <c r="D17" i="7" l="1"/>
  <c r="H17" i="7" s="1"/>
  <c r="B23" i="7" s="1"/>
  <c r="C23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37" i="7"/>
  <c r="G37" i="7" s="1"/>
  <c r="D38" i="7"/>
  <c r="D39" i="7"/>
  <c r="D40" i="7"/>
  <c r="D41" i="7"/>
  <c r="D42" i="7"/>
  <c r="D43" i="7"/>
  <c r="D37" i="7"/>
  <c r="D23" i="7"/>
  <c r="D10" i="7"/>
  <c r="E10" i="7" s="1"/>
  <c r="F10" i="7" s="1"/>
  <c r="J35" i="4"/>
  <c r="K35" i="4" s="1"/>
  <c r="J36" i="4"/>
  <c r="K36" i="4" s="1"/>
  <c r="J37" i="4"/>
  <c r="K37" i="4" s="1"/>
  <c r="J38" i="4"/>
  <c r="K38" i="4" s="1"/>
  <c r="J34" i="4"/>
  <c r="K34" i="4" s="1"/>
  <c r="E23" i="7" l="1"/>
  <c r="H37" i="7" s="1"/>
  <c r="I37" i="7" s="1"/>
  <c r="J37" i="7" s="1"/>
  <c r="K37" i="7" s="1"/>
  <c r="E17" i="7"/>
  <c r="F17" i="7" s="1"/>
  <c r="H39" i="7"/>
  <c r="I39" i="7" s="1"/>
  <c r="J39" i="7" s="1"/>
  <c r="K39" i="7" s="1"/>
  <c r="H43" i="7"/>
  <c r="I43" i="7" s="1"/>
  <c r="J43" i="7" s="1"/>
  <c r="K43" i="7" s="1"/>
  <c r="H40" i="7"/>
  <c r="I40" i="7" s="1"/>
  <c r="J40" i="7" s="1"/>
  <c r="K40" i="7" s="1"/>
  <c r="H41" i="7"/>
  <c r="I41" i="7" s="1"/>
  <c r="J41" i="7" s="1"/>
  <c r="K41" i="7" s="1"/>
  <c r="H38" i="7"/>
  <c r="I38" i="7" s="1"/>
  <c r="J38" i="7" s="1"/>
  <c r="K38" i="7" s="1"/>
  <c r="H42" i="7"/>
  <c r="I42" i="7" s="1"/>
  <c r="J42" i="7" s="1"/>
  <c r="K42" i="7" s="1"/>
  <c r="F35" i="4"/>
  <c r="G35" i="4" s="1"/>
  <c r="F36" i="4"/>
  <c r="G36" i="4" s="1"/>
  <c r="F37" i="4"/>
  <c r="G37" i="4" s="1"/>
  <c r="F38" i="4"/>
  <c r="G38" i="4" s="1"/>
  <c r="F34" i="4"/>
  <c r="G34" i="4" s="1"/>
  <c r="M43" i="7" l="1"/>
  <c r="L43" i="7"/>
  <c r="M39" i="7"/>
  <c r="L39" i="7"/>
  <c r="L37" i="7"/>
  <c r="M37" i="7"/>
  <c r="M42" i="7"/>
  <c r="L42" i="7"/>
  <c r="M40" i="7"/>
  <c r="L40" i="7"/>
  <c r="M38" i="7"/>
  <c r="L38" i="7"/>
  <c r="M41" i="7"/>
  <c r="L41" i="7"/>
  <c r="M16" i="5"/>
  <c r="E16" i="5"/>
  <c r="G16" i="5" s="1"/>
  <c r="D16" i="5"/>
  <c r="F16" i="5" s="1"/>
  <c r="H16" i="5" s="1"/>
  <c r="M15" i="5"/>
  <c r="E15" i="5"/>
  <c r="G15" i="5"/>
  <c r="D15" i="5"/>
  <c r="F15" i="5" s="1"/>
  <c r="H15" i="5" s="1"/>
  <c r="M14" i="5"/>
  <c r="E14" i="5"/>
  <c r="G14" i="5" s="1"/>
  <c r="D14" i="5"/>
  <c r="F14" i="5"/>
  <c r="H14" i="5" s="1"/>
  <c r="M13" i="5"/>
  <c r="E13" i="5"/>
  <c r="G13" i="5" s="1"/>
  <c r="D13" i="5"/>
  <c r="F13" i="5"/>
  <c r="M12" i="5"/>
  <c r="E12" i="5"/>
  <c r="G12" i="5"/>
  <c r="D12" i="5"/>
  <c r="F12" i="5" s="1"/>
  <c r="H12" i="5" s="1"/>
  <c r="M11" i="5"/>
  <c r="E11" i="5"/>
  <c r="G11" i="5"/>
  <c r="D11" i="5"/>
  <c r="F11" i="5" s="1"/>
  <c r="H11" i="5" s="1"/>
  <c r="M10" i="5"/>
  <c r="E10" i="5"/>
  <c r="G10" i="5"/>
  <c r="D10" i="5"/>
  <c r="F10" i="5" s="1"/>
  <c r="I11" i="5" l="1"/>
  <c r="H10" i="5"/>
  <c r="I14" i="5"/>
  <c r="H13" i="5"/>
  <c r="I13" i="5"/>
  <c r="I15" i="5"/>
  <c r="I16" i="5"/>
  <c r="I10" i="5"/>
  <c r="I12" i="5"/>
</calcChain>
</file>

<file path=xl/sharedStrings.xml><?xml version="1.0" encoding="utf-8"?>
<sst xmlns="http://schemas.openxmlformats.org/spreadsheetml/2006/main" count="130" uniqueCount="102">
  <si>
    <t>Nombre y Apellidos</t>
  </si>
  <si>
    <t>1. PRAKTIKA: LIKIDO-LURRUN OREKA NAHASTE BITAR AZEOTROPIKOETAN</t>
  </si>
  <si>
    <t>1.1. Datuak eta kalibrazio kurba</t>
  </si>
  <si>
    <t>Errefrakzio indizearen kalibrazio kurba</t>
  </si>
  <si>
    <t>Pisu Molekularra    (g mol-1)</t>
  </si>
  <si>
    <t>Purutasuna (%)</t>
  </si>
  <si>
    <t>Ura</t>
  </si>
  <si>
    <t>Etanola</t>
  </si>
  <si>
    <t>Kalkulu orriaren formatua:</t>
  </si>
  <si>
    <t xml:space="preserve">   - Kolore grisez daudenak  --&gt; eskuz sartu beharreko datuak</t>
  </si>
  <si>
    <t xml:space="preserve">   - Kolore berdez daudenak --&gt; kalkulatu beharrekoak</t>
  </si>
  <si>
    <t>1.2. Destilaturiko disoluzioak</t>
  </si>
  <si>
    <t>Hondakina</t>
  </si>
  <si>
    <t>Destilatua</t>
  </si>
  <si>
    <t>T (ºC)</t>
  </si>
  <si>
    <t>Nahastea</t>
  </si>
  <si>
    <t>mL Ur</t>
  </si>
  <si>
    <t>mL Etanol</t>
  </si>
  <si>
    <t>IR1</t>
  </si>
  <si>
    <t>IR2</t>
  </si>
  <si>
    <t>IR Batez-bestekoa</t>
  </si>
  <si>
    <t>x(EtOH) hond.</t>
  </si>
  <si>
    <t>x(EtOH) Dest</t>
  </si>
  <si>
    <t>Azeotropikoa</t>
  </si>
  <si>
    <t>1.3. Etanol-ur nahaste bitarraren TXY diagrama  presio atmosferikoak</t>
  </si>
  <si>
    <r>
      <t>P</t>
    </r>
    <r>
      <rPr>
        <vertAlign val="subscript"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= 1 atm</t>
    </r>
  </si>
  <si>
    <t>X</t>
  </si>
  <si>
    <r>
      <t>Tª (</t>
    </r>
    <r>
      <rPr>
        <sz val="11"/>
        <color theme="1"/>
        <rFont val="Calibri"/>
        <family val="2"/>
      </rPr>
      <t>°C)</t>
    </r>
  </si>
  <si>
    <t>-</t>
  </si>
  <si>
    <t>NaOH</t>
  </si>
  <si>
    <t xml:space="preserve"> V1 (mL)</t>
  </si>
  <si>
    <t>V2 (mL)</t>
  </si>
  <si>
    <t>V3 (mL)</t>
  </si>
  <si>
    <t>T (°C)</t>
  </si>
  <si>
    <t>Muestra Nº</t>
  </si>
  <si>
    <r>
      <t>ln (C</t>
    </r>
    <r>
      <rPr>
        <b/>
        <vertAlign val="subscript"/>
        <sz val="9"/>
        <color theme="1"/>
        <rFont val="Calibri"/>
        <family val="2"/>
        <scheme val="minor"/>
      </rPr>
      <t>A0</t>
    </r>
    <r>
      <rPr>
        <b/>
        <sz val="9"/>
        <color theme="1"/>
        <rFont val="Calibri"/>
        <family val="2"/>
        <scheme val="minor"/>
      </rPr>
      <t>/C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b/>
        <sz val="9"/>
        <color theme="1"/>
        <rFont val="Calibri"/>
        <family val="2"/>
        <scheme val="minor"/>
      </rPr>
      <t>)</t>
    </r>
  </si>
  <si>
    <r>
      <t>1/C</t>
    </r>
    <r>
      <rPr>
        <b/>
        <vertAlign val="subscript"/>
        <sz val="9"/>
        <color theme="1"/>
        <rFont val="Calibri"/>
        <family val="2"/>
        <scheme val="minor"/>
      </rPr>
      <t xml:space="preserve">A  </t>
    </r>
    <r>
      <rPr>
        <b/>
        <sz val="9"/>
        <color theme="1"/>
        <rFont val="Calibri"/>
        <family val="2"/>
        <scheme val="minor"/>
      </rPr>
      <t>(mol/L)</t>
    </r>
    <r>
      <rPr>
        <b/>
        <vertAlign val="superscript"/>
        <sz val="9"/>
        <color theme="1"/>
        <rFont val="Calibri"/>
        <family val="2"/>
        <scheme val="minor"/>
      </rPr>
      <t>-1</t>
    </r>
  </si>
  <si>
    <t>(ml)</t>
  </si>
  <si>
    <t>refracción  Refractometro 1</t>
  </si>
  <si>
    <t>T (K)</t>
  </si>
  <si>
    <t xml:space="preserve">k </t>
  </si>
  <si>
    <t>1/T (1/K)</t>
  </si>
  <si>
    <t xml:space="preserve">ln k </t>
  </si>
  <si>
    <t>Calibrado índice de refracción e índice de refracción de destilado y residuo (mezcla de 50 mL Agua + 7 mL Etanol)</t>
  </si>
  <si>
    <t>Refractómetro 4</t>
  </si>
  <si>
    <t>Agua (mL)</t>
  </si>
  <si>
    <t>Etanol (mL)</t>
  </si>
  <si>
    <t>Agua (g)</t>
  </si>
  <si>
    <t>Etanol (g)</t>
  </si>
  <si>
    <t>Mol  Agua</t>
  </si>
  <si>
    <t>Mol Etanol</t>
  </si>
  <si>
    <t xml:space="preserve">Fracción molar Agua </t>
  </si>
  <si>
    <t xml:space="preserve">Fracción molar Etanol </t>
  </si>
  <si>
    <t>IR3</t>
  </si>
  <si>
    <t>IR Promedio</t>
  </si>
  <si>
    <t>IR Promedio (Esther)</t>
  </si>
  <si>
    <t>(g)</t>
  </si>
  <si>
    <t>agua</t>
  </si>
  <si>
    <t>etanol</t>
  </si>
  <si>
    <t>1.4. Praktikaren induruko iruzkinak eta emaitzen interpretazioa</t>
  </si>
  <si>
    <t>Dentsitatea                                           (g cm-3)</t>
  </si>
  <si>
    <t>2. PRAKTIKA: METIL AZETATOAREN HIDROLISIA: TENPERATURAREN ERAGINA ERREAKZIO-ABIADURAN</t>
  </si>
  <si>
    <r>
      <t>Dentsitatea         (g cm</t>
    </r>
    <r>
      <rPr>
        <vertAlign val="superscript"/>
        <sz val="9"/>
        <color theme="1"/>
        <rFont val="Calibri"/>
        <family val="2"/>
        <scheme val="minor"/>
      </rPr>
      <t>-3</t>
    </r>
    <r>
      <rPr>
        <sz val="9"/>
        <color theme="1"/>
        <rFont val="Calibri"/>
        <family val="2"/>
        <scheme val="minor"/>
      </rPr>
      <t>)</t>
    </r>
  </si>
  <si>
    <r>
      <t>Pisu molekularra (g mol</t>
    </r>
    <r>
      <rPr>
        <vertAlign val="superscript"/>
        <sz val="9"/>
        <color theme="1"/>
        <rFont val="Calibri"/>
        <family val="2"/>
        <scheme val="minor"/>
      </rPr>
      <t>-1</t>
    </r>
    <r>
      <rPr>
        <sz val="9"/>
        <color theme="1"/>
        <rFont val="Calibri"/>
        <family val="2"/>
        <scheme val="minor"/>
      </rPr>
      <t>)</t>
    </r>
  </si>
  <si>
    <t>[] (M)</t>
  </si>
  <si>
    <r>
      <t>Metil azetatoaren hasierako kontzentrazioa (C</t>
    </r>
    <r>
      <rPr>
        <b/>
        <vertAlign val="subscript"/>
        <sz val="9"/>
        <color theme="1"/>
        <rFont val="Calibri"/>
        <family val="2"/>
        <scheme val="minor"/>
      </rPr>
      <t>A0</t>
    </r>
    <r>
      <rPr>
        <b/>
        <sz val="9"/>
        <color theme="1"/>
        <rFont val="Calibri"/>
        <family val="2"/>
        <scheme val="minor"/>
      </rPr>
      <t>) erreakzio ingurunean</t>
    </r>
  </si>
  <si>
    <t xml:space="preserve"> MetAz bolumena (mL)</t>
  </si>
  <si>
    <t>HCl bolumena (mL)</t>
  </si>
  <si>
    <t>Bolumen totala (mL)</t>
  </si>
  <si>
    <t>MetAz Kantitatea (mol)</t>
  </si>
  <si>
    <t>HCl-aren hasierako kontzentrazioa (M)</t>
  </si>
  <si>
    <t>HCl mmol-ak erreakzio ingurunean</t>
  </si>
  <si>
    <t>[HCl] ingurunean (mol/L)</t>
  </si>
  <si>
    <t>2.2. Erreakzio ordenak eta konstante zinetikoa</t>
  </si>
  <si>
    <t>Denbora (min)</t>
  </si>
  <si>
    <t>Denbora (s)</t>
  </si>
  <si>
    <t>Gehitutako NaOH mmol</t>
  </si>
  <si>
    <r>
      <t xml:space="preserve"> mmol H</t>
    </r>
    <r>
      <rPr>
        <b/>
        <vertAlign val="superscript"/>
        <sz val="9"/>
        <color theme="1"/>
        <rFont val="Calibri"/>
        <family val="2"/>
        <scheme val="minor"/>
      </rPr>
      <t xml:space="preserve">+ </t>
    </r>
    <r>
      <rPr>
        <b/>
        <sz val="9"/>
        <color theme="1"/>
        <rFont val="Calibri"/>
        <family val="2"/>
        <scheme val="minor"/>
      </rPr>
      <t xml:space="preserve">totala </t>
    </r>
  </si>
  <si>
    <r>
      <t xml:space="preserve"> HCl-aren mmol H</t>
    </r>
    <r>
      <rPr>
        <b/>
        <vertAlign val="superscript"/>
        <sz val="9"/>
        <color theme="1"/>
        <rFont val="Calibri"/>
        <family val="2"/>
        <scheme val="minor"/>
      </rPr>
      <t xml:space="preserve">+ </t>
    </r>
  </si>
  <si>
    <t>2.3. Aktibazio energia eta maiztasun faktorea</t>
  </si>
  <si>
    <t>HCl-ren kontzentrazioa: HCl-aren balorazioa</t>
  </si>
  <si>
    <t>Kontsumitutako NaOH bolumena</t>
  </si>
  <si>
    <t>Batazbesteko bulumena (mL)</t>
  </si>
  <si>
    <t>HCl kontzen. (M)</t>
  </si>
  <si>
    <r>
      <rPr>
        <b/>
        <i/>
        <sz val="9"/>
        <color theme="1"/>
        <rFont val="Calibri"/>
        <family val="2"/>
        <scheme val="minor"/>
      </rPr>
      <t>1/C</t>
    </r>
    <r>
      <rPr>
        <b/>
        <i/>
        <vertAlign val="subscript"/>
        <sz val="9"/>
        <color theme="1"/>
        <rFont val="Calibri"/>
        <family val="2"/>
        <scheme val="minor"/>
      </rPr>
      <t>A0</t>
    </r>
    <r>
      <rPr>
        <b/>
        <sz val="9"/>
        <color theme="1"/>
        <rFont val="Calibri"/>
        <family val="2"/>
        <scheme val="minor"/>
      </rPr>
      <t xml:space="preserve">        (mol/L)</t>
    </r>
    <r>
      <rPr>
        <b/>
        <vertAlign val="superscript"/>
        <sz val="9"/>
        <color theme="1"/>
        <rFont val="Calibri"/>
        <family val="2"/>
        <scheme val="minor"/>
      </rPr>
      <t>-1</t>
    </r>
  </si>
  <si>
    <r>
      <rPr>
        <b/>
        <i/>
        <sz val="9"/>
        <color theme="1"/>
        <rFont val="Calibri"/>
        <family val="2"/>
        <scheme val="minor"/>
      </rPr>
      <t>C</t>
    </r>
    <r>
      <rPr>
        <b/>
        <i/>
        <vertAlign val="subscript"/>
        <sz val="9"/>
        <color theme="1"/>
        <rFont val="Calibri"/>
        <family val="2"/>
        <scheme val="minor"/>
      </rPr>
      <t>A0</t>
    </r>
    <r>
      <rPr>
        <b/>
        <sz val="9"/>
        <color theme="1"/>
        <rFont val="Calibri"/>
        <family val="2"/>
        <scheme val="minor"/>
      </rPr>
      <t xml:space="preserve">             (mol/L)</t>
    </r>
  </si>
  <si>
    <t xml:space="preserve">Neutralizatutako mmol HCl </t>
  </si>
  <si>
    <t>HCl-ren kontzentrazioa erreakzio ingurunean (kontuan hartu MetAz eta HCl disoluzioa nahasten direnean bolumen totala aldatzen dela, eta honenbestez, baita HCl-ren kontzentrazioa ere)</t>
  </si>
  <si>
    <t>2.1. MetAz eta HCl-aren hasierako kontzentrazioak</t>
  </si>
  <si>
    <t>- Kontuan hartu MetAz-aren kontzentrazioaren aldakuntza jakiteko beraren kantitatea erreakzio ingurunean momentu oro jakin behar dela</t>
  </si>
  <si>
    <t>- Praktika honetan protoien kontzentrazioa neurtzen da, sortutako azido azetikoaren mol bakoitzeko metil azetatoaren mol bat desagertzen delako</t>
  </si>
  <si>
    <t>MetAz</t>
  </si>
  <si>
    <t>Lagina (zenbakia)</t>
  </si>
  <si>
    <t>Kontsumitutako NaOH (mL)</t>
  </si>
  <si>
    <t>HAz mmol</t>
  </si>
  <si>
    <t>MetAz mmol</t>
  </si>
  <si>
    <r>
      <t>[MetAz] (C</t>
    </r>
    <r>
      <rPr>
        <b/>
        <vertAlign val="subscript"/>
        <sz val="9"/>
        <color theme="1"/>
        <rFont val="Calibri"/>
        <family val="2"/>
        <scheme val="minor"/>
      </rPr>
      <t>A</t>
    </r>
    <r>
      <rPr>
        <b/>
        <sz val="9"/>
        <color theme="1"/>
        <rFont val="Calibri"/>
        <family val="2"/>
        <scheme val="minor"/>
      </rPr>
      <t>) (mol/L))</t>
    </r>
  </si>
  <si>
    <t>2.4. Emaitzei eta errore experimentalei buruzko komentarioak</t>
  </si>
  <si>
    <t>Izen-abizenak:</t>
  </si>
  <si>
    <t>Asier Dávila Peña</t>
  </si>
  <si>
    <t>Markel Dudagoitia Bollada</t>
  </si>
  <si>
    <t>Endika García Bóveda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</si>
</sst>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E+00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bscript"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22222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8" applyNumberFormat="0" applyAlignment="0" applyProtection="0"/>
  </cellStyleXfs>
  <cellXfs count="177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0" fontId="8" fillId="0" borderId="0" xfId="0" applyFont="1"/>
    <xf numFmtId="0" fontId="6" fillId="3" borderId="4" xfId="0" applyFont="1" applyFill="1" applyBorder="1"/>
    <xf numFmtId="164" fontId="6" fillId="4" borderId="6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3" borderId="5" xfId="0" applyFont="1" applyFill="1" applyBorder="1"/>
    <xf numFmtId="164" fontId="6" fillId="0" borderId="5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/>
    </xf>
    <xf numFmtId="165" fontId="13" fillId="0" borderId="0" xfId="0" applyNumberFormat="1" applyFont="1" applyFill="1"/>
    <xf numFmtId="0" fontId="0" fillId="0" borderId="0" xfId="0" applyFill="1"/>
    <xf numFmtId="166" fontId="13" fillId="0" borderId="0" xfId="0" applyNumberFormat="1" applyFont="1" applyFill="1"/>
    <xf numFmtId="0" fontId="1" fillId="0" borderId="0" xfId="0" applyFont="1"/>
    <xf numFmtId="0" fontId="6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67" fontId="2" fillId="0" borderId="0" xfId="0" applyNumberFormat="1" applyFont="1"/>
    <xf numFmtId="0" fontId="0" fillId="0" borderId="0" xfId="0" applyAlignment="1">
      <alignment horizontal="right"/>
    </xf>
    <xf numFmtId="164" fontId="6" fillId="4" borderId="5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6" fontId="6" fillId="4" borderId="4" xfId="0" applyNumberFormat="1" applyFont="1" applyFill="1" applyBorder="1" applyAlignment="1">
      <alignment horizontal="center" vertical="center"/>
    </xf>
    <xf numFmtId="166" fontId="6" fillId="5" borderId="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6" fontId="6" fillId="4" borderId="6" xfId="0" applyNumberFormat="1" applyFont="1" applyFill="1" applyBorder="1" applyAlignment="1">
      <alignment horizontal="center" vertical="center"/>
    </xf>
    <xf numFmtId="166" fontId="18" fillId="5" borderId="6" xfId="0" applyNumberFormat="1" applyFont="1" applyFill="1" applyBorder="1" applyAlignment="1">
      <alignment horizontal="center" vertical="center"/>
    </xf>
    <xf numFmtId="166" fontId="6" fillId="5" borderId="6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vertical="center"/>
    </xf>
    <xf numFmtId="166" fontId="18" fillId="5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65" fontId="6" fillId="4" borderId="14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6" fontId="6" fillId="5" borderId="16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6" fontId="6" fillId="5" borderId="14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165" fontId="19" fillId="4" borderId="16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6" fontId="20" fillId="0" borderId="0" xfId="0" applyNumberFormat="1" applyFont="1" applyFill="1" applyBorder="1" applyAlignment="1">
      <alignment horizontal="center" vertical="center"/>
    </xf>
    <xf numFmtId="166" fontId="14" fillId="0" borderId="21" xfId="3" applyNumberFormat="1" applyFont="1" applyFill="1" applyBorder="1" applyAlignment="1">
      <alignment horizontal="center" vertical="center"/>
    </xf>
    <xf numFmtId="0" fontId="14" fillId="0" borderId="21" xfId="3" applyFont="1" applyFill="1" applyBorder="1" applyAlignment="1">
      <alignment horizontal="center" vertical="center"/>
    </xf>
    <xf numFmtId="166" fontId="16" fillId="0" borderId="0" xfId="2" applyNumberFormat="1" applyFill="1" applyAlignment="1">
      <alignment horizontal="center" vertical="center"/>
    </xf>
    <xf numFmtId="2" fontId="16" fillId="0" borderId="0" xfId="2" applyNumberFormat="1" applyFill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165" fontId="6" fillId="4" borderId="16" xfId="0" applyNumberFormat="1" applyFont="1" applyFill="1" applyBorder="1" applyAlignment="1">
      <alignment horizontal="center" vertical="center"/>
    </xf>
    <xf numFmtId="166" fontId="6" fillId="4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2" fillId="14" borderId="0" xfId="0" applyFont="1" applyFill="1"/>
    <xf numFmtId="0" fontId="0" fillId="14" borderId="0" xfId="0" applyFont="1" applyFill="1"/>
    <xf numFmtId="0" fontId="0" fillId="0" borderId="0" xfId="0" applyFont="1" applyFill="1"/>
    <xf numFmtId="11" fontId="0" fillId="0" borderId="0" xfId="0" applyNumberFormat="1" applyAlignment="1">
      <alignment horizontal="center"/>
    </xf>
    <xf numFmtId="0" fontId="13" fillId="4" borderId="0" xfId="0" applyFont="1" applyFill="1" applyBorder="1"/>
    <xf numFmtId="0" fontId="13" fillId="5" borderId="0" xfId="0" applyFont="1" applyFill="1" applyBorder="1"/>
    <xf numFmtId="164" fontId="13" fillId="5" borderId="0" xfId="0" applyNumberFormat="1" applyFont="1" applyFill="1" applyBorder="1"/>
    <xf numFmtId="0" fontId="0" fillId="0" borderId="0" xfId="0" applyBorder="1"/>
    <xf numFmtId="165" fontId="13" fillId="4" borderId="0" xfId="0" applyNumberFormat="1" applyFont="1" applyFill="1" applyBorder="1"/>
    <xf numFmtId="165" fontId="13" fillId="5" borderId="0" xfId="0" applyNumberFormat="1" applyFont="1" applyFill="1" applyBorder="1"/>
    <xf numFmtId="0" fontId="0" fillId="5" borderId="0" xfId="0" applyFill="1" applyBorder="1"/>
    <xf numFmtId="166" fontId="13" fillId="5" borderId="0" xfId="0" applyNumberFormat="1" applyFont="1" applyFill="1" applyBorder="1"/>
    <xf numFmtId="166" fontId="13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49" fontId="6" fillId="0" borderId="0" xfId="0" applyNumberFormat="1" applyFont="1"/>
    <xf numFmtId="2" fontId="6" fillId="4" borderId="5" xfId="0" applyNumberFormat="1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 vertical="center"/>
    </xf>
    <xf numFmtId="166" fontId="6" fillId="4" borderId="19" xfId="0" applyNumberFormat="1" applyFont="1" applyFill="1" applyBorder="1" applyAlignment="1">
      <alignment horizontal="center"/>
    </xf>
    <xf numFmtId="166" fontId="6" fillId="4" borderId="18" xfId="0" applyNumberFormat="1" applyFont="1" applyFill="1" applyBorder="1" applyAlignment="1">
      <alignment horizontal="center" vertical="center"/>
    </xf>
    <xf numFmtId="0" fontId="26" fillId="15" borderId="22" xfId="0" applyFont="1" applyFill="1" applyBorder="1" applyAlignment="1">
      <alignment horizontal="center"/>
    </xf>
    <xf numFmtId="0" fontId="26" fillId="15" borderId="12" xfId="0" applyFont="1" applyFill="1" applyBorder="1"/>
    <xf numFmtId="0" fontId="26" fillId="15" borderId="0" xfId="0" applyFont="1" applyFill="1" applyBorder="1"/>
    <xf numFmtId="0" fontId="26" fillId="15" borderId="17" xfId="0" applyFont="1" applyFill="1" applyBorder="1" applyAlignment="1">
      <alignment horizontal="center"/>
    </xf>
    <xf numFmtId="0" fontId="27" fillId="0" borderId="16" xfId="0" applyFont="1" applyBorder="1"/>
    <xf numFmtId="0" fontId="27" fillId="0" borderId="19" xfId="0" applyFont="1" applyBorder="1"/>
    <xf numFmtId="0" fontId="26" fillId="15" borderId="4" xfId="0" applyFont="1" applyFill="1" applyBorder="1" applyAlignment="1">
      <alignment horizontal="center"/>
    </xf>
    <xf numFmtId="0" fontId="26" fillId="15" borderId="7" xfId="0" applyFont="1" applyFill="1" applyBorder="1"/>
    <xf numFmtId="0" fontId="27" fillId="0" borderId="23" xfId="0" applyFont="1" applyBorder="1"/>
    <xf numFmtId="0" fontId="24" fillId="4" borderId="13" xfId="0" applyFont="1" applyFill="1" applyBorder="1" applyAlignment="1">
      <alignment horizontal="center" wrapText="1"/>
    </xf>
    <xf numFmtId="0" fontId="24" fillId="4" borderId="7" xfId="0" applyFont="1" applyFill="1" applyBorder="1" applyAlignment="1">
      <alignment horizontal="center" wrapText="1"/>
    </xf>
    <xf numFmtId="0" fontId="24" fillId="13" borderId="7" xfId="0" applyFont="1" applyFill="1" applyBorder="1" applyAlignment="1">
      <alignment horizontal="center" wrapText="1"/>
    </xf>
    <xf numFmtId="0" fontId="24" fillId="13" borderId="14" xfId="0" applyFont="1" applyFill="1" applyBorder="1" applyAlignment="1">
      <alignment horizontal="center" wrapText="1"/>
    </xf>
    <xf numFmtId="0" fontId="24" fillId="13" borderId="12" xfId="0" applyFont="1" applyFill="1" applyBorder="1" applyAlignment="1">
      <alignment horizontal="center" wrapText="1"/>
    </xf>
    <xf numFmtId="0" fontId="24" fillId="13" borderId="19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/>
    </xf>
    <xf numFmtId="164" fontId="8" fillId="10" borderId="13" xfId="0" applyNumberFormat="1" applyFont="1" applyFill="1" applyBorder="1" applyAlignment="1">
      <alignment horizontal="center" vertical="center"/>
    </xf>
    <xf numFmtId="164" fontId="8" fillId="10" borderId="7" xfId="0" applyNumberFormat="1" applyFont="1" applyFill="1" applyBorder="1" applyAlignment="1">
      <alignment horizontal="center" vertical="center"/>
    </xf>
    <xf numFmtId="164" fontId="8" fillId="10" borderId="1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8" fillId="10" borderId="9" xfId="0" applyNumberFormat="1" applyFont="1" applyFill="1" applyBorder="1" applyAlignment="1">
      <alignment horizontal="center" vertical="center"/>
    </xf>
    <xf numFmtId="164" fontId="8" fillId="10" borderId="10" xfId="0" applyNumberFormat="1" applyFont="1" applyFill="1" applyBorder="1" applyAlignment="1">
      <alignment horizontal="center" vertical="center"/>
    </xf>
    <xf numFmtId="164" fontId="8" fillId="10" borderId="11" xfId="0" applyNumberFormat="1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/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5" fillId="11" borderId="0" xfId="0" applyFont="1" applyFill="1" applyAlignment="1">
      <alignment horizontal="center" vertical="center" wrapText="1"/>
    </xf>
    <xf numFmtId="0" fontId="6" fillId="10" borderId="9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11" fontId="28" fillId="0" borderId="0" xfId="0" applyNumberFormat="1" applyFont="1" applyAlignment="1">
      <alignment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/>
    </xf>
    <xf numFmtId="166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NumberFormat="1" applyFont="1" applyFill="1" applyBorder="1" applyAlignment="1">
      <alignment horizontal="center" vertical="top"/>
    </xf>
  </cellXfs>
  <cellStyles count="4">
    <cellStyle name="Bueno" xfId="1" builtinId="26"/>
    <cellStyle name="Cálculo" xfId="3" builtinId="22"/>
    <cellStyle name="Incorrecto" xfId="2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92086005806"/>
          <c:y val="2.0716291277543802E-2"/>
          <c:w val="0.84185905569750796"/>
          <c:h val="0.81304726817404704"/>
        </c:manualLayout>
      </c:layout>
      <c:scatterChart>
        <c:scatterStyle val="lineMarker"/>
        <c:varyColors val="0"/>
        <c:ser>
          <c:idx val="2"/>
          <c:order val="0"/>
          <c:tx>
            <c:v>El año pasado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trendline>
            <c:trendlineType val="poly"/>
            <c:order val="4"/>
            <c:dispRSqr val="0"/>
            <c:dispEq val="0"/>
          </c:trendline>
          <c:xVal>
            <c:numRef>
              <c:f>'Calibración RI Destilación'!$I$10:$I$16</c:f>
              <c:numCache>
                <c:formatCode>0.000</c:formatCode>
                <c:ptCount val="7"/>
                <c:pt idx="0">
                  <c:v>0.9873124221340186</c:v>
                </c:pt>
                <c:pt idx="1">
                  <c:v>0</c:v>
                </c:pt>
                <c:pt idx="2">
                  <c:v>0.60231469781776381</c:v>
                </c:pt>
                <c:pt idx="3">
                  <c:v>0.38002898751089376</c:v>
                </c:pt>
                <c:pt idx="4">
                  <c:v>0.23529933214774632</c:v>
                </c:pt>
                <c:pt idx="5">
                  <c:v>0.13356554131498397</c:v>
                </c:pt>
                <c:pt idx="6">
                  <c:v>5.8145868079764386E-2</c:v>
                </c:pt>
              </c:numCache>
            </c:numRef>
          </c:xVal>
          <c:yVal>
            <c:numRef>
              <c:f>'Calibración RI Destilación'!$N$10:$N$16</c:f>
              <c:numCache>
                <c:formatCode>0.0000</c:formatCode>
                <c:ptCount val="7"/>
                <c:pt idx="0">
                  <c:v>1.3608</c:v>
                </c:pt>
                <c:pt idx="1">
                  <c:v>1.3327</c:v>
                </c:pt>
                <c:pt idx="2">
                  <c:v>1.3642000000000001</c:v>
                </c:pt>
                <c:pt idx="3">
                  <c:v>1.3629</c:v>
                </c:pt>
                <c:pt idx="4">
                  <c:v>1.3581000000000001</c:v>
                </c:pt>
                <c:pt idx="5">
                  <c:v>1.3512999999999999</c:v>
                </c:pt>
                <c:pt idx="6">
                  <c:v>1.3407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F7-4794-BF37-76E532A6F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251968"/>
        <c:axId val="-2081907696"/>
      </c:scatterChart>
      <c:valAx>
        <c:axId val="-2110251968"/>
        <c:scaling>
          <c:orientation val="minMax"/>
          <c:max val="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400" b="1">
                    <a:latin typeface="+mn-lt"/>
                  </a:rPr>
                  <a:t>Etanolaren frakzio molarra</a:t>
                </a:r>
              </a:p>
            </c:rich>
          </c:tx>
          <c:layout>
            <c:manualLayout>
              <c:xMode val="edge"/>
              <c:yMode val="edge"/>
              <c:x val="0.45380890302619498"/>
              <c:y val="0.901193142141636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81907696"/>
        <c:crosses val="autoZero"/>
        <c:crossBetween val="midCat"/>
        <c:majorUnit val="0.25"/>
      </c:valAx>
      <c:valAx>
        <c:axId val="-2081907696"/>
        <c:scaling>
          <c:orientation val="minMax"/>
          <c:max val="1.37"/>
          <c:min val="1.3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400" b="1">
                    <a:latin typeface="+mn-lt"/>
                  </a:rPr>
                  <a:t>Errefrakzio Indizea</a:t>
                </a:r>
              </a:p>
            </c:rich>
          </c:tx>
          <c:layout>
            <c:manualLayout>
              <c:xMode val="edge"/>
              <c:yMode val="edge"/>
              <c:x val="1.6669969233978201E-2"/>
              <c:y val="0.338128295889619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10251968"/>
        <c:crosses val="autoZero"/>
        <c:crossBetween val="midCat"/>
        <c:majorUnit val="0.0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7219958058"/>
          <c:y val="5.1400554097404502E-2"/>
          <c:w val="0.78733259473218997"/>
          <c:h val="0.83261956838728501"/>
        </c:manualLayout>
      </c:layout>
      <c:scatterChart>
        <c:scatterStyle val="smoothMarker"/>
        <c:varyColors val="0"/>
        <c:ser>
          <c:idx val="0"/>
          <c:order val="0"/>
          <c:tx>
            <c:v>Burbuila Kurba</c:v>
          </c:tx>
          <c:xVal>
            <c:numRef>
              <c:f>Destilazioa!$A$45:$A$75</c:f>
              <c:numCache>
                <c:formatCode>0.0000</c:formatCode>
                <c:ptCount val="31"/>
                <c:pt idx="0">
                  <c:v>0</c:v>
                </c:pt>
                <c:pt idx="1">
                  <c:v>3.3333300000000003E-2</c:v>
                </c:pt>
                <c:pt idx="2">
                  <c:v>6.6666600000000006E-2</c:v>
                </c:pt>
                <c:pt idx="3">
                  <c:v>0.1</c:v>
                </c:pt>
                <c:pt idx="4">
                  <c:v>0.13333300000000001</c:v>
                </c:pt>
                <c:pt idx="5">
                  <c:v>0.16666700000000001</c:v>
                </c:pt>
                <c:pt idx="6">
                  <c:v>0.2</c:v>
                </c:pt>
                <c:pt idx="7">
                  <c:v>0.23333300000000001</c:v>
                </c:pt>
                <c:pt idx="8">
                  <c:v>0.26666699999999999</c:v>
                </c:pt>
                <c:pt idx="9">
                  <c:v>0.3</c:v>
                </c:pt>
                <c:pt idx="10">
                  <c:v>0.33333299999999999</c:v>
                </c:pt>
                <c:pt idx="11">
                  <c:v>0.36666700000000002</c:v>
                </c:pt>
                <c:pt idx="12">
                  <c:v>0.4</c:v>
                </c:pt>
                <c:pt idx="13">
                  <c:v>0.43333300000000002</c:v>
                </c:pt>
                <c:pt idx="14">
                  <c:v>0.466667</c:v>
                </c:pt>
                <c:pt idx="15">
                  <c:v>0.5</c:v>
                </c:pt>
                <c:pt idx="16">
                  <c:v>0.53333299999999995</c:v>
                </c:pt>
                <c:pt idx="17">
                  <c:v>0.56666700000000003</c:v>
                </c:pt>
                <c:pt idx="18">
                  <c:v>0.6</c:v>
                </c:pt>
                <c:pt idx="19">
                  <c:v>0.63333300000000003</c:v>
                </c:pt>
                <c:pt idx="20">
                  <c:v>0.66666700000000001</c:v>
                </c:pt>
                <c:pt idx="21">
                  <c:v>0.7</c:v>
                </c:pt>
                <c:pt idx="22">
                  <c:v>0.73333300000000001</c:v>
                </c:pt>
                <c:pt idx="23">
                  <c:v>0.76666699999999999</c:v>
                </c:pt>
                <c:pt idx="24">
                  <c:v>0.8</c:v>
                </c:pt>
                <c:pt idx="25">
                  <c:v>0.83333299999999999</c:v>
                </c:pt>
                <c:pt idx="26">
                  <c:v>0.86666699999999997</c:v>
                </c:pt>
                <c:pt idx="27">
                  <c:v>0.9</c:v>
                </c:pt>
                <c:pt idx="28">
                  <c:v>0.93333299999999997</c:v>
                </c:pt>
                <c:pt idx="29">
                  <c:v>0.96666700000000005</c:v>
                </c:pt>
                <c:pt idx="30">
                  <c:v>1</c:v>
                </c:pt>
              </c:numCache>
            </c:numRef>
          </c:xVal>
          <c:yVal>
            <c:numRef>
              <c:f>Destilazioa!$C$45:$C$75</c:f>
              <c:numCache>
                <c:formatCode>0.00</c:formatCode>
                <c:ptCount val="31"/>
                <c:pt idx="0">
                  <c:v>100.018</c:v>
                </c:pt>
                <c:pt idx="1">
                  <c:v>92.537199999999999</c:v>
                </c:pt>
                <c:pt idx="2">
                  <c:v>88.633600000000001</c:v>
                </c:pt>
                <c:pt idx="3">
                  <c:v>86.287199999999999</c:v>
                </c:pt>
                <c:pt idx="4">
                  <c:v>84.756200000000007</c:v>
                </c:pt>
                <c:pt idx="5">
                  <c:v>83.695300000000003</c:v>
                </c:pt>
                <c:pt idx="6">
                  <c:v>82.9208</c:v>
                </c:pt>
                <c:pt idx="7">
                  <c:v>82.327299999999994</c:v>
                </c:pt>
                <c:pt idx="8">
                  <c:v>81.850700000000003</c:v>
                </c:pt>
                <c:pt idx="9">
                  <c:v>81.451300000000003</c:v>
                </c:pt>
                <c:pt idx="10">
                  <c:v>81.103499999999997</c:v>
                </c:pt>
                <c:pt idx="11">
                  <c:v>80.791399999999996</c:v>
                </c:pt>
                <c:pt idx="12">
                  <c:v>80.504599999999996</c:v>
                </c:pt>
                <c:pt idx="13">
                  <c:v>80.236800000000002</c:v>
                </c:pt>
                <c:pt idx="14">
                  <c:v>79.984300000000005</c:v>
                </c:pt>
                <c:pt idx="15">
                  <c:v>79.7453</c:v>
                </c:pt>
                <c:pt idx="16">
                  <c:v>79.519099999999995</c:v>
                </c:pt>
                <c:pt idx="17">
                  <c:v>79.305700000000002</c:v>
                </c:pt>
                <c:pt idx="18">
                  <c:v>79.105900000000005</c:v>
                </c:pt>
                <c:pt idx="19">
                  <c:v>78.920699999999997</c:v>
                </c:pt>
                <c:pt idx="20">
                  <c:v>78.751499999999993</c:v>
                </c:pt>
                <c:pt idx="21">
                  <c:v>78.599699999999999</c:v>
                </c:pt>
                <c:pt idx="22">
                  <c:v>78.466999999999999</c:v>
                </c:pt>
                <c:pt idx="23">
                  <c:v>78.355000000000004</c:v>
                </c:pt>
                <c:pt idx="24">
                  <c:v>78.265600000000006</c:v>
                </c:pt>
                <c:pt idx="25">
                  <c:v>78.200599999999994</c:v>
                </c:pt>
                <c:pt idx="26">
                  <c:v>78.161900000000003</c:v>
                </c:pt>
                <c:pt idx="27">
                  <c:v>78.151499999999999</c:v>
                </c:pt>
                <c:pt idx="28">
                  <c:v>78.171300000000002</c:v>
                </c:pt>
                <c:pt idx="29">
                  <c:v>78.223500000000001</c:v>
                </c:pt>
                <c:pt idx="30">
                  <c:v>78.310299999999998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55-468B-A42B-BE4F8456631D}"/>
            </c:ext>
          </c:extLst>
        </c:ser>
        <c:ser>
          <c:idx val="1"/>
          <c:order val="1"/>
          <c:tx>
            <c:v>Ihintz Kurba</c:v>
          </c:tx>
          <c:xVal>
            <c:numRef>
              <c:f>Destilazioa!$B$45:$B$75</c:f>
              <c:numCache>
                <c:formatCode>0.0000</c:formatCode>
                <c:ptCount val="31"/>
                <c:pt idx="0">
                  <c:v>0</c:v>
                </c:pt>
                <c:pt idx="1">
                  <c:v>0.26187100000000002</c:v>
                </c:pt>
                <c:pt idx="2">
                  <c:v>0.37953700000000001</c:v>
                </c:pt>
                <c:pt idx="3">
                  <c:v>0.44580399999999998</c:v>
                </c:pt>
                <c:pt idx="4">
                  <c:v>0.48812299999999997</c:v>
                </c:pt>
                <c:pt idx="5">
                  <c:v>0.51761100000000004</c:v>
                </c:pt>
                <c:pt idx="6">
                  <c:v>0.53965700000000005</c:v>
                </c:pt>
                <c:pt idx="7">
                  <c:v>0.557199</c:v>
                </c:pt>
                <c:pt idx="8">
                  <c:v>0.57197799999999999</c:v>
                </c:pt>
                <c:pt idx="9">
                  <c:v>0.58509599999999995</c:v>
                </c:pt>
                <c:pt idx="10">
                  <c:v>0.59728000000000003</c:v>
                </c:pt>
                <c:pt idx="11">
                  <c:v>0.60903499999999999</c:v>
                </c:pt>
                <c:pt idx="12">
                  <c:v>0.62072400000000005</c:v>
                </c:pt>
                <c:pt idx="13">
                  <c:v>0.63261500000000004</c:v>
                </c:pt>
                <c:pt idx="14">
                  <c:v>0.64491600000000004</c:v>
                </c:pt>
                <c:pt idx="15">
                  <c:v>0.65779299999999996</c:v>
                </c:pt>
                <c:pt idx="16">
                  <c:v>0.67138299999999995</c:v>
                </c:pt>
                <c:pt idx="17">
                  <c:v>0.68580600000000003</c:v>
                </c:pt>
                <c:pt idx="18">
                  <c:v>0.70117200000000002</c:v>
                </c:pt>
                <c:pt idx="19">
                  <c:v>0.71758200000000005</c:v>
                </c:pt>
                <c:pt idx="20">
                  <c:v>0.73513899999999999</c:v>
                </c:pt>
                <c:pt idx="21">
                  <c:v>0.75394300000000003</c:v>
                </c:pt>
                <c:pt idx="22">
                  <c:v>0.77410100000000004</c:v>
                </c:pt>
                <c:pt idx="23">
                  <c:v>0.79572399999999999</c:v>
                </c:pt>
                <c:pt idx="24">
                  <c:v>0.81893499999999997</c:v>
                </c:pt>
                <c:pt idx="25">
                  <c:v>0.84386499999999998</c:v>
                </c:pt>
                <c:pt idx="26">
                  <c:v>0.87065999999999999</c:v>
                </c:pt>
                <c:pt idx="27">
                  <c:v>0.89947999999999995</c:v>
                </c:pt>
                <c:pt idx="28">
                  <c:v>0.93050500000000003</c:v>
                </c:pt>
                <c:pt idx="29">
                  <c:v>0.96393700000000004</c:v>
                </c:pt>
                <c:pt idx="30">
                  <c:v>1</c:v>
                </c:pt>
              </c:numCache>
            </c:numRef>
          </c:xVal>
          <c:yVal>
            <c:numRef>
              <c:f>Destilazioa!$C$45:$C$75</c:f>
              <c:numCache>
                <c:formatCode>0.00</c:formatCode>
                <c:ptCount val="31"/>
                <c:pt idx="0">
                  <c:v>100.018</c:v>
                </c:pt>
                <c:pt idx="1">
                  <c:v>92.537199999999999</c:v>
                </c:pt>
                <c:pt idx="2">
                  <c:v>88.633600000000001</c:v>
                </c:pt>
                <c:pt idx="3">
                  <c:v>86.287199999999999</c:v>
                </c:pt>
                <c:pt idx="4">
                  <c:v>84.756200000000007</c:v>
                </c:pt>
                <c:pt idx="5">
                  <c:v>83.695300000000003</c:v>
                </c:pt>
                <c:pt idx="6">
                  <c:v>82.9208</c:v>
                </c:pt>
                <c:pt idx="7">
                  <c:v>82.327299999999994</c:v>
                </c:pt>
                <c:pt idx="8">
                  <c:v>81.850700000000003</c:v>
                </c:pt>
                <c:pt idx="9">
                  <c:v>81.451300000000003</c:v>
                </c:pt>
                <c:pt idx="10">
                  <c:v>81.103499999999997</c:v>
                </c:pt>
                <c:pt idx="11">
                  <c:v>80.791399999999996</c:v>
                </c:pt>
                <c:pt idx="12">
                  <c:v>80.504599999999996</c:v>
                </c:pt>
                <c:pt idx="13">
                  <c:v>80.236800000000002</c:v>
                </c:pt>
                <c:pt idx="14">
                  <c:v>79.984300000000005</c:v>
                </c:pt>
                <c:pt idx="15">
                  <c:v>79.7453</c:v>
                </c:pt>
                <c:pt idx="16">
                  <c:v>79.519099999999995</c:v>
                </c:pt>
                <c:pt idx="17">
                  <c:v>79.305700000000002</c:v>
                </c:pt>
                <c:pt idx="18">
                  <c:v>79.105900000000005</c:v>
                </c:pt>
                <c:pt idx="19">
                  <c:v>78.920699999999997</c:v>
                </c:pt>
                <c:pt idx="20">
                  <c:v>78.751499999999993</c:v>
                </c:pt>
                <c:pt idx="21">
                  <c:v>78.599699999999999</c:v>
                </c:pt>
                <c:pt idx="22">
                  <c:v>78.466999999999999</c:v>
                </c:pt>
                <c:pt idx="23">
                  <c:v>78.355000000000004</c:v>
                </c:pt>
                <c:pt idx="24">
                  <c:v>78.265600000000006</c:v>
                </c:pt>
                <c:pt idx="25">
                  <c:v>78.200599999999994</c:v>
                </c:pt>
                <c:pt idx="26">
                  <c:v>78.161900000000003</c:v>
                </c:pt>
                <c:pt idx="27">
                  <c:v>78.151499999999999</c:v>
                </c:pt>
                <c:pt idx="28">
                  <c:v>78.171300000000002</c:v>
                </c:pt>
                <c:pt idx="29">
                  <c:v>78.223500000000001</c:v>
                </c:pt>
                <c:pt idx="30">
                  <c:v>78.310299999999998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55-468B-A42B-BE4F8456631D}"/>
            </c:ext>
          </c:extLst>
        </c:ser>
        <c:ser>
          <c:idx val="2"/>
          <c:order val="2"/>
          <c:tx>
            <c:v>1 Destilatua</c:v>
          </c:tx>
          <c:xVal>
            <c:numLit>
              <c:formatCode>General</c:formatCode>
              <c:ptCount val="1"/>
              <c:pt idx="0">
                <c:v>0.25080000000000002</c:v>
              </c:pt>
            </c:numLit>
          </c:xVal>
          <c:yVal>
            <c:numLit>
              <c:formatCode>General</c:formatCode>
              <c:ptCount val="1"/>
              <c:pt idx="0">
                <c:v>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22E9-412D-BB47-AAE360CB4B34}"/>
            </c:ext>
          </c:extLst>
        </c:ser>
        <c:ser>
          <c:idx val="3"/>
          <c:order val="3"/>
          <c:tx>
            <c:v>2 Destilatua</c:v>
          </c:tx>
          <c:xVal>
            <c:numLit>
              <c:formatCode>General</c:formatCode>
              <c:ptCount val="1"/>
              <c:pt idx="0">
                <c:v>0.35709999999999997</c:v>
              </c:pt>
            </c:numLit>
          </c:xVal>
          <c:yVal>
            <c:numLit>
              <c:formatCode>General</c:formatCode>
              <c:ptCount val="1"/>
              <c:pt idx="0">
                <c:v>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0-22E9-412D-BB47-AAE360CB4B34}"/>
            </c:ext>
          </c:extLst>
        </c:ser>
        <c:ser>
          <c:idx val="4"/>
          <c:order val="4"/>
          <c:tx>
            <c:v>3 destilatua </c:v>
          </c:tx>
          <c:xVal>
            <c:numLit>
              <c:formatCode>General</c:formatCode>
              <c:ptCount val="1"/>
              <c:pt idx="0">
                <c:v>0.36599999999999999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1-22E9-412D-BB47-AAE360CB4B34}"/>
            </c:ext>
          </c:extLst>
        </c:ser>
        <c:ser>
          <c:idx val="5"/>
          <c:order val="5"/>
          <c:tx>
            <c:v>1 Hondakina</c:v>
          </c:tx>
          <c:xVal>
            <c:numLit>
              <c:formatCode>General</c:formatCode>
              <c:ptCount val="1"/>
              <c:pt idx="0">
                <c:v>3.9899999999999998E-2</c:v>
              </c:pt>
            </c:numLit>
          </c:xVal>
          <c:yVal>
            <c:numLit>
              <c:formatCode>General</c:formatCode>
              <c:ptCount val="1"/>
              <c:pt idx="0">
                <c:v>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2-22E9-412D-BB47-AAE360CB4B34}"/>
            </c:ext>
          </c:extLst>
        </c:ser>
        <c:ser>
          <c:idx val="6"/>
          <c:order val="6"/>
          <c:tx>
            <c:v>2 Hondakina</c:v>
          </c:tx>
          <c:xVal>
            <c:numLit>
              <c:formatCode>General</c:formatCode>
              <c:ptCount val="1"/>
              <c:pt idx="0">
                <c:v>0.1208</c:v>
              </c:pt>
            </c:numLit>
          </c:xVal>
          <c:yVal>
            <c:numLit>
              <c:formatCode>General</c:formatCode>
              <c:ptCount val="1"/>
              <c:pt idx="0">
                <c:v>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3-22E9-412D-BB47-AAE360CB4B34}"/>
            </c:ext>
          </c:extLst>
        </c:ser>
        <c:ser>
          <c:idx val="7"/>
          <c:order val="7"/>
          <c:tx>
            <c:v>3 Hodakina</c:v>
          </c:tx>
          <c:xVal>
            <c:numLit>
              <c:formatCode>General</c:formatCode>
              <c:ptCount val="1"/>
              <c:pt idx="0">
                <c:v>0.3427</c:v>
              </c:pt>
            </c:numLit>
          </c:xVal>
          <c:yVal>
            <c:numLit>
              <c:formatCode>General</c:formatCode>
              <c:ptCount val="1"/>
              <c:pt idx="0">
                <c:v>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4-22E9-412D-BB47-AAE360CB4B34}"/>
            </c:ext>
          </c:extLst>
        </c:ser>
        <c:ser>
          <c:idx val="8"/>
          <c:order val="8"/>
          <c:tx>
            <c:v>Azeotropikoa Destilatua </c:v>
          </c:tx>
          <c:xVal>
            <c:numLit>
              <c:formatCode>General</c:formatCode>
              <c:ptCount val="1"/>
              <c:pt idx="0">
                <c:v>0.34839999999999999</c:v>
              </c:pt>
            </c:numLit>
          </c:xVal>
          <c:yVal>
            <c:numLit>
              <c:formatCode>General</c:formatCode>
              <c:ptCount val="1"/>
              <c:pt idx="0">
                <c:v>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5-22E9-412D-BB47-AAE360CB4B34}"/>
            </c:ext>
          </c:extLst>
        </c:ser>
        <c:ser>
          <c:idx val="9"/>
          <c:order val="9"/>
          <c:tx>
            <c:v>Azeotropikoa Hondakina</c:v>
          </c:tx>
          <c:xVal>
            <c:numLit>
              <c:formatCode>General</c:formatCode>
              <c:ptCount val="1"/>
              <c:pt idx="0">
                <c:v>0.33710000000000001</c:v>
              </c:pt>
            </c:numLit>
          </c:xVal>
          <c:yVal>
            <c:numLit>
              <c:formatCode>General</c:formatCode>
              <c:ptCount val="1"/>
              <c:pt idx="0">
                <c:v>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16-22E9-412D-BB47-AAE360CB4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594544"/>
        <c:axId val="-2142984800"/>
      </c:scatterChart>
      <c:valAx>
        <c:axId val="-21085945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xet, yet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142984800"/>
        <c:crosses val="autoZero"/>
        <c:crossBetween val="midCat"/>
        <c:majorUnit val="0.1"/>
      </c:valAx>
      <c:valAx>
        <c:axId val="-2142984800"/>
        <c:scaling>
          <c:orientation val="minMax"/>
          <c:max val="100.5"/>
          <c:min val="7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Tenperatura (°C)</a:t>
                </a:r>
              </a:p>
            </c:rich>
          </c:tx>
          <c:layout>
            <c:manualLayout>
              <c:xMode val="edge"/>
              <c:yMode val="edge"/>
              <c:x val="1.09096664424485E-2"/>
              <c:y val="0.3083574156570729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108594544"/>
        <c:crosses val="autoZero"/>
        <c:crossBetween val="midCat"/>
        <c:majorUnit val="2.5"/>
      </c:valAx>
    </c:plotArea>
    <c:legend>
      <c:legendPos val="r"/>
      <c:layout>
        <c:manualLayout>
          <c:xMode val="edge"/>
          <c:yMode val="edge"/>
          <c:x val="0.76179968081879212"/>
          <c:y val="3.3988569800382479E-2"/>
          <c:w val="0.21809981666864506"/>
          <c:h val="0.503351799187940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0 ordena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Zinetika!$E$35</c:f>
              <c:strCache>
                <c:ptCount val="1"/>
                <c:pt idx="0">
                  <c:v>Kontsumitutako NaOH (mL)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Zinetika!$D$37:$D$43</c:f>
              <c:numCache>
                <c:formatCode>General</c:formatCode>
                <c:ptCount val="7"/>
                <c:pt idx="0">
                  <c:v>315</c:v>
                </c:pt>
                <c:pt idx="1">
                  <c:v>675.96</c:v>
                </c:pt>
                <c:pt idx="2">
                  <c:v>1209.5999999999999</c:v>
                </c:pt>
                <c:pt idx="3">
                  <c:v>1806</c:v>
                </c:pt>
                <c:pt idx="4">
                  <c:v>3006</c:v>
                </c:pt>
                <c:pt idx="5">
                  <c:v>4785</c:v>
                </c:pt>
                <c:pt idx="6">
                  <c:v>6459.5999999999995</c:v>
                </c:pt>
              </c:numCache>
            </c:numRef>
          </c:xVal>
          <c:yVal>
            <c:numRef>
              <c:f>Zinetika!$K$37:$K$43</c:f>
              <c:numCache>
                <c:formatCode>0.000</c:formatCode>
                <c:ptCount val="7"/>
                <c:pt idx="0">
                  <c:v>0.48896010296010284</c:v>
                </c:pt>
                <c:pt idx="1">
                  <c:v>0.43016010296010287</c:v>
                </c:pt>
                <c:pt idx="2">
                  <c:v>0.37136010296010291</c:v>
                </c:pt>
                <c:pt idx="3">
                  <c:v>0.30276010296010292</c:v>
                </c:pt>
                <c:pt idx="4">
                  <c:v>0.20476010296010283</c:v>
                </c:pt>
                <c:pt idx="5">
                  <c:v>0.11656010296010277</c:v>
                </c:pt>
                <c:pt idx="6">
                  <c:v>7.7360102960103094E-2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87-45C5-96BF-7E7BB5F1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438528"/>
        <c:axId val="-2112819392"/>
      </c:scatterChart>
      <c:valAx>
        <c:axId val="-209243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12819392"/>
        <c:crosses val="autoZero"/>
        <c:crossBetween val="midCat"/>
      </c:valAx>
      <c:valAx>
        <c:axId val="-21128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C</a:t>
                </a:r>
                <a:r>
                  <a:rPr lang="es-ES" baseline="-25000"/>
                  <a:t>A </a:t>
                </a:r>
                <a:r>
                  <a:rPr lang="es-ES" baseline="0"/>
                  <a:t>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9243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 ordena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Zinetika!$E$35</c:f>
              <c:strCache>
                <c:ptCount val="1"/>
                <c:pt idx="0">
                  <c:v>Kontsumitutako NaOH (mL)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Zinetika!$D$37:$D$43</c:f>
              <c:numCache>
                <c:formatCode>General</c:formatCode>
                <c:ptCount val="7"/>
                <c:pt idx="0">
                  <c:v>315</c:v>
                </c:pt>
                <c:pt idx="1">
                  <c:v>675.96</c:v>
                </c:pt>
                <c:pt idx="2">
                  <c:v>1209.5999999999999</c:v>
                </c:pt>
                <c:pt idx="3">
                  <c:v>1806</c:v>
                </c:pt>
                <c:pt idx="4">
                  <c:v>3006</c:v>
                </c:pt>
                <c:pt idx="5">
                  <c:v>4785</c:v>
                </c:pt>
                <c:pt idx="6">
                  <c:v>6459.5999999999995</c:v>
                </c:pt>
              </c:numCache>
            </c:numRef>
          </c:xVal>
          <c:yVal>
            <c:numRef>
              <c:f>Zinetika!$L$37:$L$43</c:f>
              <c:numCache>
                <c:formatCode>0.000</c:formatCode>
                <c:ptCount val="7"/>
                <c:pt idx="0">
                  <c:v>0.19845199157097421</c:v>
                </c:pt>
                <c:pt idx="1">
                  <c:v>0.32657541682420288</c:v>
                </c:pt>
                <c:pt idx="2">
                  <c:v>0.47356066890108461</c:v>
                </c:pt>
                <c:pt idx="3">
                  <c:v>0.67779213616604261</c:v>
                </c:pt>
                <c:pt idx="4">
                  <c:v>1.0688938242562922</c:v>
                </c:pt>
                <c:pt idx="5">
                  <c:v>1.6323258434692998</c:v>
                </c:pt>
                <c:pt idx="6">
                  <c:v>2.0422617066127771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0-4471-816C-2A8077DA9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438528"/>
        <c:axId val="-2112819392"/>
      </c:scatterChart>
      <c:valAx>
        <c:axId val="-209243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12819392"/>
        <c:crosses val="autoZero"/>
        <c:crossBetween val="midCat"/>
      </c:valAx>
      <c:valAx>
        <c:axId val="-21128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ln (CA0/CA)</a:t>
                </a:r>
                <a:endParaRPr lang="es-ES" baseline="0"/>
              </a:p>
            </c:rich>
          </c:tx>
          <c:layout>
            <c:manualLayout>
              <c:xMode val="edge"/>
              <c:yMode val="edge"/>
              <c:x val="3.0555555555555555E-2"/>
              <c:y val="0.38961030912802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9243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 ordena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Zinetika!$E$35</c:f>
              <c:strCache>
                <c:ptCount val="1"/>
                <c:pt idx="0">
                  <c:v>Kontsumitutako NaOH (mL)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Zinetika!$D$37:$D$43</c:f>
              <c:numCache>
                <c:formatCode>General</c:formatCode>
                <c:ptCount val="7"/>
                <c:pt idx="0">
                  <c:v>315</c:v>
                </c:pt>
                <c:pt idx="1">
                  <c:v>675.96</c:v>
                </c:pt>
                <c:pt idx="2">
                  <c:v>1209.5999999999999</c:v>
                </c:pt>
                <c:pt idx="3">
                  <c:v>1806</c:v>
                </c:pt>
                <c:pt idx="4">
                  <c:v>3006</c:v>
                </c:pt>
                <c:pt idx="5">
                  <c:v>4785</c:v>
                </c:pt>
                <c:pt idx="6">
                  <c:v>6459.5999999999995</c:v>
                </c:pt>
              </c:numCache>
            </c:numRef>
          </c:xVal>
          <c:yVal>
            <c:numRef>
              <c:f>Zinetika!$M$37:$M$43</c:f>
              <c:numCache>
                <c:formatCode>0.000</c:formatCode>
                <c:ptCount val="7"/>
                <c:pt idx="0">
                  <c:v>2.0451566374150487</c:v>
                </c:pt>
                <c:pt idx="1">
                  <c:v>2.3247158281732823</c:v>
                </c:pt>
                <c:pt idx="2">
                  <c:v>2.6928040789223795</c:v>
                </c:pt>
                <c:pt idx="3">
                  <c:v>3.3029451047973049</c:v>
                </c:pt>
                <c:pt idx="4">
                  <c:v>4.8837639048992294</c:v>
                </c:pt>
                <c:pt idx="5">
                  <c:v>8.5792648994338041</c:v>
                </c:pt>
                <c:pt idx="6">
                  <c:v>12.926559838160113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D6-4109-B2DC-19840CF24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438528"/>
        <c:axId val="-2112819392"/>
      </c:scatterChart>
      <c:valAx>
        <c:axId val="-209243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12819392"/>
        <c:crosses val="autoZero"/>
        <c:crossBetween val="midCat"/>
      </c:valAx>
      <c:valAx>
        <c:axId val="-211281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1/CA  (mol/L)-1)</a:t>
                </a:r>
                <a:endParaRPr lang="es-ES" baseline="0"/>
              </a:p>
            </c:rich>
          </c:tx>
          <c:layout>
            <c:manualLayout>
              <c:xMode val="edge"/>
              <c:yMode val="edge"/>
              <c:x val="3.0555555555555555E-2"/>
              <c:y val="0.38961030912802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9243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Arhenius</a:t>
            </a:r>
          </a:p>
        </c:rich>
      </c:tx>
      <c:layout>
        <c:manualLayout>
          <c:xMode val="edge"/>
          <c:yMode val="edge"/>
          <c:x val="0.36628151308175816"/>
          <c:y val="4.8048048048048048E-2"/>
        </c:manualLayout>
      </c:layout>
      <c:overlay val="0"/>
      <c:spPr>
        <a:noFill/>
        <a:ln>
          <a:solidFill>
            <a:schemeClr val="accent4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235093451935223"/>
          <c:y val="0.17777935415730692"/>
          <c:w val="0.65161179060110286"/>
          <c:h val="0.66527062495566436"/>
        </c:manualLayout>
      </c:layout>
      <c:scatterChart>
        <c:scatterStyle val="lineMarker"/>
        <c:varyColors val="0"/>
        <c:ser>
          <c:idx val="0"/>
          <c:order val="0"/>
          <c:tx>
            <c:v>Datu errealak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2345185958383444E-2"/>
                  <c:y val="0.27498679782144342"/>
                </c:manualLayout>
              </c:layout>
              <c:numFmt formatCode="General" sourceLinked="0"/>
              <c:spPr>
                <a:noFill/>
                <a:ln>
                  <a:solidFill>
                    <a:schemeClr val="accent4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Zinetika!$D$66:$D$70</c:f>
              <c:numCache>
                <c:formatCode>0.0000</c:formatCode>
                <c:ptCount val="5"/>
                <c:pt idx="0">
                  <c:v>-12.664938530365454</c:v>
                </c:pt>
                <c:pt idx="1">
                  <c:v>-12.155379531214656</c:v>
                </c:pt>
                <c:pt idx="2">
                  <c:v>-11.673094217123049</c:v>
                </c:pt>
                <c:pt idx="3">
                  <c:v>-11.198114725130194</c:v>
                </c:pt>
                <c:pt idx="4">
                  <c:v>-10.761509376286307</c:v>
                </c:pt>
              </c:numCache>
            </c:numRef>
          </c:xVal>
          <c:yVal>
            <c:numRef>
              <c:f>Zinetika!$C$66:$C$70</c:f>
              <c:numCache>
                <c:formatCode>General</c:formatCode>
                <c:ptCount val="5"/>
                <c:pt idx="0">
                  <c:v>3.4129692832764505E-3</c:v>
                </c:pt>
                <c:pt idx="1">
                  <c:v>3.3557046979865771E-3</c:v>
                </c:pt>
                <c:pt idx="2">
                  <c:v>3.3003300330033004E-3</c:v>
                </c:pt>
                <c:pt idx="3">
                  <c:v>3.246753246753247E-3</c:v>
                </c:pt>
                <c:pt idx="4">
                  <c:v>3.1948881789137379E-3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E8-49A6-8510-CCD631C5157D}"/>
            </c:ext>
          </c:extLst>
        </c:ser>
        <c:ser>
          <c:idx val="1"/>
          <c:order val="1"/>
          <c:tx>
            <c:v>Gure puntua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Zinetika!$D$71</c:f>
              <c:numCache>
                <c:formatCode>0.0000</c:formatCode>
                <c:ptCount val="1"/>
                <c:pt idx="0">
                  <c:v>-8.1117280833080727</c:v>
                </c:pt>
              </c:numCache>
            </c:numRef>
          </c:xVal>
          <c:yVal>
            <c:numRef>
              <c:f>Zinetika!$C$71</c:f>
              <c:numCache>
                <c:formatCode>General</c:formatCode>
                <c:ptCount val="1"/>
                <c:pt idx="0">
                  <c:v>2.967359050445104E-3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E8-49A6-8510-CCD631C5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784088"/>
        <c:axId val="2128710104"/>
      </c:scatterChart>
      <c:valAx>
        <c:axId val="212878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1/T (1/K)</a:t>
                </a:r>
              </a:p>
            </c:rich>
          </c:tx>
          <c:layout>
            <c:manualLayout>
              <c:xMode val="edge"/>
              <c:yMode val="edge"/>
              <c:x val="0.384818701916606"/>
              <c:y val="0.89308382095994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8710104"/>
        <c:crosses val="autoZero"/>
        <c:crossBetween val="midCat"/>
      </c:valAx>
      <c:valAx>
        <c:axId val="212871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ln(K)</a:t>
                </a:r>
              </a:p>
            </c:rich>
          </c:tx>
          <c:layout>
            <c:manualLayout>
              <c:xMode val="edge"/>
              <c:yMode val="edge"/>
              <c:x val="5.3060686132614526E-2"/>
              <c:y val="0.41470888211045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8784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69589657110736"/>
          <c:y val="9.75195668109054E-2"/>
          <c:w val="0.20970039790557377"/>
          <c:h val="0.266636400179707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4</xdr:row>
      <xdr:rowOff>161925</xdr:rowOff>
    </xdr:from>
    <xdr:to>
      <xdr:col>15</xdr:col>
      <xdr:colOff>828675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44</xdr:row>
      <xdr:rowOff>133350</xdr:rowOff>
    </xdr:from>
    <xdr:to>
      <xdr:col>15</xdr:col>
      <xdr:colOff>47625</xdr:colOff>
      <xdr:row>68</xdr:row>
      <xdr:rowOff>123825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80</xdr:row>
      <xdr:rowOff>19050</xdr:rowOff>
    </xdr:from>
    <xdr:to>
      <xdr:col>13</xdr:col>
      <xdr:colOff>457200</xdr:colOff>
      <xdr:row>99</xdr:row>
      <xdr:rowOff>9525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300" y="15582900"/>
          <a:ext cx="11363325" cy="36099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6</xdr:row>
      <xdr:rowOff>104775</xdr:rowOff>
    </xdr:from>
    <xdr:to>
      <xdr:col>17</xdr:col>
      <xdr:colOff>219075</xdr:colOff>
      <xdr:row>9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211050" y="1447800"/>
          <a:ext cx="15144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Balorazioetan</a:t>
          </a:r>
          <a:r>
            <a:rPr lang="es-ES" sz="1100" baseline="0"/>
            <a:t> erabilitako NaOH-aren kontzentrazioa sartu</a:t>
          </a:r>
          <a:endParaRPr lang="es-ES" sz="1100"/>
        </a:p>
      </xdr:txBody>
    </xdr:sp>
    <xdr:clientData/>
  </xdr:twoCellAnchor>
  <xdr:twoCellAnchor>
    <xdr:from>
      <xdr:col>14</xdr:col>
      <xdr:colOff>638175</xdr:colOff>
      <xdr:row>6</xdr:row>
      <xdr:rowOff>142875</xdr:rowOff>
    </xdr:from>
    <xdr:to>
      <xdr:col>15</xdr:col>
      <xdr:colOff>228600</xdr:colOff>
      <xdr:row>8</xdr:row>
      <xdr:rowOff>42863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stCxn id="2" idx="1"/>
        </xdr:cNvCxnSpPr>
      </xdr:nvCxnSpPr>
      <xdr:spPr>
        <a:xfrm flipH="1" flipV="1">
          <a:off x="11858625" y="1485900"/>
          <a:ext cx="352425" cy="2809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29</xdr:row>
      <xdr:rowOff>180975</xdr:rowOff>
    </xdr:from>
    <xdr:to>
      <xdr:col>5</xdr:col>
      <xdr:colOff>723900</xdr:colOff>
      <xdr:row>33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238500" y="6248400"/>
          <a:ext cx="180975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Azidotasun totala: </a:t>
          </a:r>
        </a:p>
        <a:p>
          <a:pPr algn="l"/>
          <a:r>
            <a:rPr lang="es-ES" sz="1100"/>
            <a:t>HCl-aren protoiak + sortutako HAz-aren</a:t>
          </a:r>
          <a:r>
            <a:rPr lang="es-ES" sz="1100" baseline="0"/>
            <a:t> protoiak</a:t>
          </a:r>
        </a:p>
      </xdr:txBody>
    </xdr:sp>
    <xdr:clientData/>
  </xdr:twoCellAnchor>
  <xdr:twoCellAnchor>
    <xdr:from>
      <xdr:col>5</xdr:col>
      <xdr:colOff>704851</xdr:colOff>
      <xdr:row>32</xdr:row>
      <xdr:rowOff>157163</xdr:rowOff>
    </xdr:from>
    <xdr:to>
      <xdr:col>6</xdr:col>
      <xdr:colOff>161925</xdr:colOff>
      <xdr:row>33</xdr:row>
      <xdr:rowOff>152400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5029201" y="6796088"/>
          <a:ext cx="295274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27</xdr:row>
      <xdr:rowOff>142875</xdr:rowOff>
    </xdr:from>
    <xdr:to>
      <xdr:col>9</xdr:col>
      <xdr:colOff>304800</xdr:colOff>
      <xdr:row>31</xdr:row>
      <xdr:rowOff>19050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191125" y="5829300"/>
          <a:ext cx="25908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HCl-tik datozen protoien</a:t>
          </a:r>
          <a:r>
            <a:rPr lang="es-ES" sz="1100" baseline="0"/>
            <a:t> kontzentrazioa ez da aldatzen denboran zehar, katalizatzaile gisa erabiltzen baita HCl-a</a:t>
          </a:r>
        </a:p>
      </xdr:txBody>
    </xdr:sp>
    <xdr:clientData/>
  </xdr:twoCellAnchor>
  <xdr:twoCellAnchor>
    <xdr:from>
      <xdr:col>7</xdr:col>
      <xdr:colOff>400050</xdr:colOff>
      <xdr:row>31</xdr:row>
      <xdr:rowOff>28575</xdr:rowOff>
    </xdr:from>
    <xdr:to>
      <xdr:col>7</xdr:col>
      <xdr:colOff>428625</xdr:colOff>
      <xdr:row>33</xdr:row>
      <xdr:rowOff>123825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6362700" y="6477000"/>
          <a:ext cx="28575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28</xdr:row>
      <xdr:rowOff>0</xdr:rowOff>
    </xdr:from>
    <xdr:to>
      <xdr:col>12</xdr:col>
      <xdr:colOff>676275</xdr:colOff>
      <xdr:row>32</xdr:row>
      <xdr:rowOff>95250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877175" y="5876925"/>
          <a:ext cx="25908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Erreakzio ingurunean dagoen MetAz-aren</a:t>
          </a:r>
          <a:r>
            <a:rPr lang="es-ES" sz="1100" baseline="0"/>
            <a:t> kantitatea zegoena ken erreakzionatu duena da, erreakzionatu duena agertu den HAz-ren beste dela jakinik</a:t>
          </a:r>
        </a:p>
        <a:p>
          <a:pPr algn="l"/>
          <a:endParaRPr lang="es-ES" sz="1100" baseline="0"/>
        </a:p>
      </xdr:txBody>
    </xdr:sp>
    <xdr:clientData/>
  </xdr:twoCellAnchor>
  <xdr:twoCellAnchor>
    <xdr:from>
      <xdr:col>9</xdr:col>
      <xdr:colOff>447675</xdr:colOff>
      <xdr:row>32</xdr:row>
      <xdr:rowOff>57150</xdr:rowOff>
    </xdr:from>
    <xdr:to>
      <xdr:col>9</xdr:col>
      <xdr:colOff>571500</xdr:colOff>
      <xdr:row>33</xdr:row>
      <xdr:rowOff>152400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flipH="1">
          <a:off x="7924800" y="6696075"/>
          <a:ext cx="12382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44</xdr:row>
      <xdr:rowOff>104775</xdr:rowOff>
    </xdr:from>
    <xdr:to>
      <xdr:col>8</xdr:col>
      <xdr:colOff>228600</xdr:colOff>
      <xdr:row>47</xdr:row>
      <xdr:rowOff>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143500" y="9029700"/>
          <a:ext cx="18097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1 eta 2. ordeneko grafikoak irudikatu</a:t>
          </a:r>
          <a:endParaRPr lang="es-ES" sz="1100" baseline="0"/>
        </a:p>
      </xdr:txBody>
    </xdr:sp>
    <xdr:clientData/>
  </xdr:twoCellAnchor>
  <xdr:twoCellAnchor>
    <xdr:from>
      <xdr:col>5</xdr:col>
      <xdr:colOff>257175</xdr:colOff>
      <xdr:row>46</xdr:row>
      <xdr:rowOff>133350</xdr:rowOff>
    </xdr:from>
    <xdr:to>
      <xdr:col>6</xdr:col>
      <xdr:colOff>85725</xdr:colOff>
      <xdr:row>48</xdr:row>
      <xdr:rowOff>28575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flipH="1">
          <a:off x="4581525" y="9439275"/>
          <a:ext cx="66675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44</xdr:row>
      <xdr:rowOff>9525</xdr:rowOff>
    </xdr:from>
    <xdr:to>
      <xdr:col>5</xdr:col>
      <xdr:colOff>561975</xdr:colOff>
      <xdr:row>58</xdr:row>
      <xdr:rowOff>85725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390525</xdr:colOff>
      <xdr:row>44</xdr:row>
      <xdr:rowOff>180975</xdr:rowOff>
    </xdr:from>
    <xdr:to>
      <xdr:col>14</xdr:col>
      <xdr:colOff>371475</xdr:colOff>
      <xdr:row>59</xdr:row>
      <xdr:rowOff>66675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619125</xdr:colOff>
      <xdr:row>44</xdr:row>
      <xdr:rowOff>180975</xdr:rowOff>
    </xdr:from>
    <xdr:to>
      <xdr:col>20</xdr:col>
      <xdr:colOff>619125</xdr:colOff>
      <xdr:row>59</xdr:row>
      <xdr:rowOff>66675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571500</xdr:colOff>
      <xdr:row>58</xdr:row>
      <xdr:rowOff>180975</xdr:rowOff>
    </xdr:from>
    <xdr:to>
      <xdr:col>14</xdr:col>
      <xdr:colOff>200025</xdr:colOff>
      <xdr:row>75</xdr:row>
      <xdr:rowOff>114300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8ACE8F3-C013-41EE-84F6-DDC2658F0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le/AppData/Local/Temp/Temp1_LAB%20PRACTICES-20180511T091009Z-001.zip/LAB%20PRACTICES/Final%20lab%20report%20-%20Ander%20Gonz&#225;lez,%20Asier%20V&#225;zqu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s"/>
      <sheetName val="VL Eq. 2017-18 "/>
      <sheetName val="Kinetics 2017-18 "/>
    </sheetNames>
    <sheetDataSet>
      <sheetData sheetId="0"/>
      <sheetData sheetId="1"/>
      <sheetData sheetId="2">
        <row r="66">
          <cell r="C66">
            <v>-9.9034875525361272</v>
          </cell>
          <cell r="D66">
            <v>3.4364261168384879E-3</v>
          </cell>
        </row>
        <row r="67">
          <cell r="D67">
            <v>3.3557046979865771E-3</v>
          </cell>
        </row>
        <row r="68">
          <cell r="C68">
            <v>-8.5171931914162382</v>
          </cell>
          <cell r="D68">
            <v>3.3003300330033004E-3</v>
          </cell>
        </row>
        <row r="69">
          <cell r="D69">
            <v>3.246753246753247E-3</v>
          </cell>
        </row>
        <row r="70">
          <cell r="C70">
            <v>-8.1117280833080727</v>
          </cell>
          <cell r="D70">
            <v>3.1948881789137379E-3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4"/>
  <sheetViews>
    <sheetView workbookViewId="0">
      <selection activeCell="F30" sqref="F30"/>
    </sheetView>
  </sheetViews>
  <sheetFormatPr baseColWidth="10" defaultColWidth="11.42578125" defaultRowHeight="15" x14ac:dyDescent="0.25"/>
  <cols>
    <col min="3" max="3" width="19.140625" customWidth="1"/>
  </cols>
  <sheetData>
    <row r="3" spans="2:6" ht="21" x14ac:dyDescent="0.35">
      <c r="B3" s="116" t="s">
        <v>0</v>
      </c>
      <c r="C3" s="117"/>
      <c r="D3" s="118"/>
      <c r="E3" s="118"/>
      <c r="F3" s="119"/>
    </row>
    <row r="4" spans="2:6" ht="21" customHeight="1" x14ac:dyDescent="0.35">
      <c r="B4" s="116" t="s">
        <v>0</v>
      </c>
      <c r="C4" s="117"/>
      <c r="D4" s="120"/>
      <c r="E4" s="120"/>
      <c r="F4" s="121"/>
    </row>
  </sheetData>
  <mergeCells count="4">
    <mergeCell ref="B3:C3"/>
    <mergeCell ref="D3:F3"/>
    <mergeCell ref="B4:C4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D7"/>
  <sheetViews>
    <sheetView workbookViewId="0">
      <selection activeCell="B5" sqref="B5:D5"/>
    </sheetView>
  </sheetViews>
  <sheetFormatPr baseColWidth="10" defaultRowHeight="15" x14ac:dyDescent="0.25"/>
  <cols>
    <col min="3" max="3" width="25.7109375" customWidth="1"/>
    <col min="4" max="4" width="55.85546875" customWidth="1"/>
  </cols>
  <sheetData>
    <row r="5" spans="2:4" ht="26.25" x14ac:dyDescent="0.4">
      <c r="B5" s="113">
        <v>1</v>
      </c>
      <c r="C5" s="114" t="s">
        <v>98</v>
      </c>
      <c r="D5" s="115" t="s">
        <v>99</v>
      </c>
    </row>
    <row r="6" spans="2:4" ht="26.25" x14ac:dyDescent="0.4">
      <c r="B6" s="110">
        <v>2</v>
      </c>
      <c r="C6" s="109" t="s">
        <v>98</v>
      </c>
      <c r="D6" s="111" t="s">
        <v>100</v>
      </c>
    </row>
    <row r="7" spans="2:4" ht="26.25" x14ac:dyDescent="0.4">
      <c r="B7" s="107">
        <v>3</v>
      </c>
      <c r="C7" s="108" t="s">
        <v>98</v>
      </c>
      <c r="D7" s="112" t="s">
        <v>101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Q78"/>
  <sheetViews>
    <sheetView topLeftCell="A76" workbookViewId="0">
      <selection activeCell="E38" sqref="E38"/>
    </sheetView>
  </sheetViews>
  <sheetFormatPr baseColWidth="10" defaultColWidth="12.7109375" defaultRowHeight="15" customHeight="1" x14ac:dyDescent="0.2"/>
  <cols>
    <col min="1" max="16384" width="12.7109375" style="3"/>
  </cols>
  <sheetData>
    <row r="1" spans="1:16" ht="29.25" customHeight="1" thickBot="1" x14ac:dyDescent="0.25">
      <c r="A1" s="123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15.7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 customHeight="1" x14ac:dyDescent="0.2">
      <c r="A3" s="122" t="s">
        <v>2</v>
      </c>
      <c r="B3" s="122"/>
      <c r="C3" s="122"/>
      <c r="D3" s="122"/>
      <c r="E3" s="122"/>
      <c r="F3" s="122"/>
      <c r="G3" s="122"/>
      <c r="H3" s="81"/>
      <c r="I3" s="81"/>
      <c r="J3" s="81"/>
      <c r="K3" s="81"/>
      <c r="L3" s="81"/>
      <c r="M3" s="81"/>
      <c r="N3" s="81"/>
      <c r="O3" s="81"/>
      <c r="P3" s="81"/>
    </row>
    <row r="4" spans="1:16" ht="15" customHeight="1" x14ac:dyDescent="0.25">
      <c r="G4" s="137" t="s">
        <v>3</v>
      </c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5" customHeight="1" x14ac:dyDescent="0.2">
      <c r="B5" s="126" t="s">
        <v>60</v>
      </c>
      <c r="C5" s="126" t="s">
        <v>4</v>
      </c>
      <c r="D5" s="126" t="s">
        <v>5</v>
      </c>
    </row>
    <row r="6" spans="1:16" ht="15" customHeight="1" x14ac:dyDescent="0.2">
      <c r="B6" s="127"/>
      <c r="C6" s="127"/>
      <c r="D6" s="127"/>
    </row>
    <row r="7" spans="1:16" ht="15" customHeight="1" x14ac:dyDescent="0.2">
      <c r="A7" s="5" t="s">
        <v>6</v>
      </c>
      <c r="B7" s="6">
        <v>0.995</v>
      </c>
      <c r="C7" s="7">
        <v>18.015280000000001</v>
      </c>
      <c r="D7" s="7">
        <v>100</v>
      </c>
    </row>
    <row r="8" spans="1:16" ht="15" customHeight="1" x14ac:dyDescent="0.2">
      <c r="A8" s="10" t="s">
        <v>7</v>
      </c>
      <c r="B8" s="33">
        <v>0.79</v>
      </c>
      <c r="C8" s="12">
        <v>46.07</v>
      </c>
      <c r="D8" s="12">
        <v>99.5</v>
      </c>
    </row>
    <row r="12" spans="1:16" ht="15" customHeight="1" x14ac:dyDescent="0.25">
      <c r="B12" s="84" t="s">
        <v>8</v>
      </c>
      <c r="C12" s="85"/>
      <c r="D12" s="85"/>
      <c r="E12" s="85"/>
    </row>
    <row r="13" spans="1:16" ht="15" customHeight="1" x14ac:dyDescent="0.25">
      <c r="B13" s="85" t="s">
        <v>9</v>
      </c>
      <c r="C13" s="85"/>
      <c r="D13" s="85"/>
      <c r="E13" s="85"/>
    </row>
    <row r="14" spans="1:16" ht="15" customHeight="1" x14ac:dyDescent="0.25">
      <c r="B14" s="85" t="s">
        <v>10</v>
      </c>
      <c r="C14" s="85"/>
      <c r="D14" s="85"/>
      <c r="E14" s="85"/>
    </row>
    <row r="15" spans="1:16" ht="15" customHeight="1" x14ac:dyDescent="0.25">
      <c r="C15" s="86"/>
      <c r="D15" s="86"/>
      <c r="E15" s="86"/>
    </row>
    <row r="29" spans="1:17" ht="15" customHeight="1" x14ac:dyDescent="0.2">
      <c r="A29" s="122" t="s">
        <v>11</v>
      </c>
      <c r="B29" s="122"/>
      <c r="C29" s="122"/>
      <c r="D29" s="122"/>
      <c r="E29" s="122"/>
      <c r="F29" s="122"/>
      <c r="G29" s="122"/>
      <c r="H29" s="122"/>
    </row>
    <row r="31" spans="1:17" ht="15" customHeight="1" x14ac:dyDescent="0.2">
      <c r="A31" s="50"/>
      <c r="B31" s="51"/>
      <c r="C31" s="51"/>
      <c r="D31" s="52"/>
      <c r="E31" s="52"/>
      <c r="F31" s="52"/>
      <c r="G31" s="52"/>
      <c r="H31" s="52"/>
      <c r="I31" s="52"/>
      <c r="J31" s="50"/>
      <c r="K31" s="53"/>
      <c r="L31" s="53"/>
      <c r="M31" s="53"/>
      <c r="N31" s="53"/>
      <c r="O31" s="53"/>
      <c r="P31" s="53"/>
      <c r="Q31" s="53"/>
    </row>
    <row r="32" spans="1:17" ht="15" customHeight="1" x14ac:dyDescent="0.2">
      <c r="A32" s="50"/>
      <c r="B32" s="51"/>
      <c r="C32" s="51"/>
      <c r="D32" s="129" t="s">
        <v>12</v>
      </c>
      <c r="E32" s="130"/>
      <c r="F32" s="130"/>
      <c r="G32" s="131"/>
      <c r="H32" s="134" t="s">
        <v>13</v>
      </c>
      <c r="I32" s="135"/>
      <c r="J32" s="135"/>
      <c r="K32" s="136"/>
      <c r="L32" s="132" t="s">
        <v>14</v>
      </c>
      <c r="O32" s="53"/>
    </row>
    <row r="33" spans="1:16" ht="15" customHeight="1" x14ac:dyDescent="0.2">
      <c r="A33" s="83" t="s">
        <v>15</v>
      </c>
      <c r="B33" s="54" t="s">
        <v>16</v>
      </c>
      <c r="C33" s="54" t="s">
        <v>17</v>
      </c>
      <c r="D33" s="55" t="s">
        <v>18</v>
      </c>
      <c r="E33" s="56" t="s">
        <v>19</v>
      </c>
      <c r="F33" s="57" t="s">
        <v>20</v>
      </c>
      <c r="G33" s="58" t="s">
        <v>21</v>
      </c>
      <c r="H33" s="55" t="s">
        <v>18</v>
      </c>
      <c r="I33" s="56" t="s">
        <v>19</v>
      </c>
      <c r="J33" s="57" t="s">
        <v>20</v>
      </c>
      <c r="K33" s="58" t="s">
        <v>22</v>
      </c>
      <c r="L33" s="133"/>
      <c r="O33" s="53"/>
    </row>
    <row r="34" spans="1:16" ht="15" customHeight="1" x14ac:dyDescent="0.2">
      <c r="A34" s="59">
        <v>1</v>
      </c>
      <c r="B34" s="35">
        <v>50</v>
      </c>
      <c r="C34" s="60">
        <v>5</v>
      </c>
      <c r="D34" s="61">
        <v>1.3360000000000001</v>
      </c>
      <c r="E34" s="61">
        <v>1.3360000000000001</v>
      </c>
      <c r="F34" s="62">
        <f>(D34+E34)/2</f>
        <v>1.3360000000000001</v>
      </c>
      <c r="G34" s="39">
        <f>9*10^-50*EXP(82.118*F34)</f>
        <v>3.9859995688400832E-2</v>
      </c>
      <c r="H34" s="63">
        <v>1.3584000000000001</v>
      </c>
      <c r="I34" s="64">
        <v>1.3584000000000001</v>
      </c>
      <c r="J34" s="65">
        <f>(H34+I34)/2</f>
        <v>1.3584000000000001</v>
      </c>
      <c r="K34" s="39">
        <f>9*10^-50*EXP(82.118*J34)</f>
        <v>0.25084028117705931</v>
      </c>
      <c r="L34" s="25">
        <v>91</v>
      </c>
      <c r="O34" s="53"/>
    </row>
    <row r="35" spans="1:16" ht="15" customHeight="1" x14ac:dyDescent="0.2">
      <c r="A35" s="78">
        <v>2</v>
      </c>
      <c r="B35" s="26">
        <v>50</v>
      </c>
      <c r="C35" s="79">
        <v>10</v>
      </c>
      <c r="D35" s="61">
        <v>1.3394999999999999</v>
      </c>
      <c r="E35" s="61">
        <v>1.3594999999999999</v>
      </c>
      <c r="F35" s="62">
        <f t="shared" ref="F35:F38" si="0">(D35+E35)/2</f>
        <v>1.3494999999999999</v>
      </c>
      <c r="G35" s="39">
        <f t="shared" ref="G35:G38" si="1">9*10^-50*EXP(82.118*F35)</f>
        <v>0.12077945621781484</v>
      </c>
      <c r="H35" s="80">
        <v>1.3627</v>
      </c>
      <c r="I35" s="61">
        <v>1.3627</v>
      </c>
      <c r="J35" s="65">
        <f t="shared" ref="J35:J38" si="2">(H35+I35)/2</f>
        <v>1.3627</v>
      </c>
      <c r="K35" s="39">
        <f t="shared" ref="K35:K38" si="3">9*10^-50*EXP(82.118*J35)</f>
        <v>0.35706713117757011</v>
      </c>
      <c r="L35" s="25">
        <v>87</v>
      </c>
      <c r="O35" s="53"/>
    </row>
    <row r="36" spans="1:16" ht="15" customHeight="1" x14ac:dyDescent="0.2">
      <c r="A36" s="78">
        <v>3</v>
      </c>
      <c r="B36" s="26"/>
      <c r="C36" s="79"/>
      <c r="D36" s="61"/>
      <c r="E36" s="61"/>
      <c r="F36" s="62">
        <f t="shared" si="0"/>
        <v>0</v>
      </c>
      <c r="G36" s="39">
        <f t="shared" si="1"/>
        <v>8.9999999999999992E-50</v>
      </c>
      <c r="H36" s="80"/>
      <c r="I36" s="61"/>
      <c r="J36" s="65">
        <f t="shared" si="2"/>
        <v>0</v>
      </c>
      <c r="K36" s="39">
        <f t="shared" si="3"/>
        <v>8.9999999999999992E-50</v>
      </c>
      <c r="L36" s="25"/>
      <c r="O36" s="53"/>
    </row>
    <row r="37" spans="1:16" ht="15" customHeight="1" x14ac:dyDescent="0.2">
      <c r="A37" s="66">
        <v>5</v>
      </c>
      <c r="B37" s="26">
        <v>20</v>
      </c>
      <c r="C37" s="67">
        <v>30</v>
      </c>
      <c r="D37" s="61">
        <v>1.3622000000000001</v>
      </c>
      <c r="E37" s="61">
        <v>1.3622000000000001</v>
      </c>
      <c r="F37" s="62">
        <f t="shared" si="0"/>
        <v>1.3622000000000001</v>
      </c>
      <c r="G37" s="39">
        <f t="shared" si="1"/>
        <v>0.34270321376502832</v>
      </c>
      <c r="H37" s="69">
        <v>1.363</v>
      </c>
      <c r="I37" s="68">
        <v>1.363</v>
      </c>
      <c r="J37" s="65">
        <f t="shared" si="2"/>
        <v>1.363</v>
      </c>
      <c r="K37" s="39">
        <f t="shared" si="3"/>
        <v>0.36597287060209688</v>
      </c>
      <c r="L37" s="25">
        <v>80</v>
      </c>
    </row>
    <row r="38" spans="1:16" ht="15" customHeight="1" x14ac:dyDescent="0.2">
      <c r="A38" s="70" t="s">
        <v>23</v>
      </c>
      <c r="B38" s="14">
        <v>2.1053999999999999</v>
      </c>
      <c r="C38" s="105">
        <v>57.894599999999997</v>
      </c>
      <c r="D38" s="102">
        <v>1.3620000000000001</v>
      </c>
      <c r="E38" s="71">
        <v>1.3620000000000001</v>
      </c>
      <c r="F38" s="62">
        <f t="shared" si="0"/>
        <v>1.3620000000000001</v>
      </c>
      <c r="G38" s="39">
        <f t="shared" si="1"/>
        <v>0.33712076073243247</v>
      </c>
      <c r="H38" s="106">
        <v>1.3624000000000001</v>
      </c>
      <c r="I38" s="102">
        <v>1.3624000000000001</v>
      </c>
      <c r="J38" s="65">
        <f t="shared" si="2"/>
        <v>1.3624000000000001</v>
      </c>
      <c r="K38" s="39">
        <f t="shared" si="3"/>
        <v>0.34837810780242434</v>
      </c>
      <c r="L38" s="44">
        <v>78</v>
      </c>
    </row>
    <row r="39" spans="1:16" ht="15" customHeight="1" x14ac:dyDescent="0.2">
      <c r="A39" s="72"/>
      <c r="B39" s="51"/>
      <c r="C39" s="72"/>
      <c r="D39" s="52"/>
      <c r="E39" s="52"/>
      <c r="F39" s="52"/>
      <c r="G39" s="52"/>
      <c r="H39" s="52"/>
      <c r="I39" s="52"/>
      <c r="J39" s="53"/>
      <c r="K39" s="53"/>
      <c r="L39" s="53"/>
      <c r="M39" s="53"/>
      <c r="N39" s="73"/>
      <c r="O39" s="73"/>
      <c r="P39" s="73"/>
    </row>
    <row r="41" spans="1:16" ht="15" customHeight="1" x14ac:dyDescent="0.2">
      <c r="A41" s="122" t="s">
        <v>24</v>
      </c>
      <c r="B41" s="122"/>
      <c r="C41" s="122"/>
      <c r="D41" s="122"/>
      <c r="E41" s="122"/>
      <c r="F41" s="122"/>
      <c r="G41" s="122"/>
      <c r="H41" s="122"/>
      <c r="I41" s="82"/>
    </row>
    <row r="42" spans="1:16" ht="10.5" customHeight="1" x14ac:dyDescent="0.2"/>
    <row r="43" spans="1:16" ht="20.25" customHeight="1" thickBot="1" x14ac:dyDescent="0.25">
      <c r="A43" s="128" t="s">
        <v>25</v>
      </c>
      <c r="B43" s="128"/>
      <c r="C43" s="128"/>
    </row>
    <row r="44" spans="1:16" ht="24" customHeight="1" thickTop="1" thickBot="1" x14ac:dyDescent="0.25">
      <c r="A44" s="74" t="s">
        <v>26</v>
      </c>
      <c r="B44" s="74" t="s">
        <v>26</v>
      </c>
      <c r="C44" s="75" t="s">
        <v>27</v>
      </c>
    </row>
    <row r="45" spans="1:16" ht="15" customHeight="1" thickTop="1" x14ac:dyDescent="0.2">
      <c r="A45" s="76">
        <v>0</v>
      </c>
      <c r="B45" s="76">
        <v>0</v>
      </c>
      <c r="C45" s="77">
        <v>100.018</v>
      </c>
    </row>
    <row r="46" spans="1:16" ht="15" customHeight="1" x14ac:dyDescent="0.2">
      <c r="A46" s="76">
        <v>3.3333300000000003E-2</v>
      </c>
      <c r="B46" s="76">
        <v>0.26187100000000002</v>
      </c>
      <c r="C46" s="77">
        <v>92.537199999999999</v>
      </c>
    </row>
    <row r="47" spans="1:16" ht="15" customHeight="1" x14ac:dyDescent="0.2">
      <c r="A47" s="76">
        <v>6.6666600000000006E-2</v>
      </c>
      <c r="B47" s="76">
        <v>0.37953700000000001</v>
      </c>
      <c r="C47" s="77">
        <v>88.633600000000001</v>
      </c>
    </row>
    <row r="48" spans="1:16" ht="15" customHeight="1" x14ac:dyDescent="0.2">
      <c r="A48" s="76">
        <v>0.1</v>
      </c>
      <c r="B48" s="76">
        <v>0.44580399999999998</v>
      </c>
      <c r="C48" s="77">
        <v>86.287199999999999</v>
      </c>
    </row>
    <row r="49" spans="1:3" ht="15" customHeight="1" x14ac:dyDescent="0.2">
      <c r="A49" s="76">
        <v>0.13333300000000001</v>
      </c>
      <c r="B49" s="76">
        <v>0.48812299999999997</v>
      </c>
      <c r="C49" s="77">
        <v>84.756200000000007</v>
      </c>
    </row>
    <row r="50" spans="1:3" ht="15" customHeight="1" x14ac:dyDescent="0.2">
      <c r="A50" s="76">
        <v>0.16666700000000001</v>
      </c>
      <c r="B50" s="76">
        <v>0.51761100000000004</v>
      </c>
      <c r="C50" s="77">
        <v>83.695300000000003</v>
      </c>
    </row>
    <row r="51" spans="1:3" ht="15" customHeight="1" x14ac:dyDescent="0.2">
      <c r="A51" s="76">
        <v>0.2</v>
      </c>
      <c r="B51" s="76">
        <v>0.53965700000000005</v>
      </c>
      <c r="C51" s="77">
        <v>82.9208</v>
      </c>
    </row>
    <row r="52" spans="1:3" ht="15" customHeight="1" x14ac:dyDescent="0.2">
      <c r="A52" s="76">
        <v>0.23333300000000001</v>
      </c>
      <c r="B52" s="76">
        <v>0.557199</v>
      </c>
      <c r="C52" s="77">
        <v>82.327299999999994</v>
      </c>
    </row>
    <row r="53" spans="1:3" ht="15" customHeight="1" x14ac:dyDescent="0.2">
      <c r="A53" s="76">
        <v>0.26666699999999999</v>
      </c>
      <c r="B53" s="76">
        <v>0.57197799999999999</v>
      </c>
      <c r="C53" s="77">
        <v>81.850700000000003</v>
      </c>
    </row>
    <row r="54" spans="1:3" ht="15" customHeight="1" x14ac:dyDescent="0.2">
      <c r="A54" s="76">
        <v>0.3</v>
      </c>
      <c r="B54" s="76">
        <v>0.58509599999999995</v>
      </c>
      <c r="C54" s="77">
        <v>81.451300000000003</v>
      </c>
    </row>
    <row r="55" spans="1:3" ht="15" customHeight="1" x14ac:dyDescent="0.2">
      <c r="A55" s="76">
        <v>0.33333299999999999</v>
      </c>
      <c r="B55" s="76">
        <v>0.59728000000000003</v>
      </c>
      <c r="C55" s="77">
        <v>81.103499999999997</v>
      </c>
    </row>
    <row r="56" spans="1:3" ht="15" customHeight="1" x14ac:dyDescent="0.2">
      <c r="A56" s="76">
        <v>0.36666700000000002</v>
      </c>
      <c r="B56" s="76">
        <v>0.60903499999999999</v>
      </c>
      <c r="C56" s="77">
        <v>80.791399999999996</v>
      </c>
    </row>
    <row r="57" spans="1:3" ht="15" customHeight="1" x14ac:dyDescent="0.2">
      <c r="A57" s="76">
        <v>0.4</v>
      </c>
      <c r="B57" s="76">
        <v>0.62072400000000005</v>
      </c>
      <c r="C57" s="77">
        <v>80.504599999999996</v>
      </c>
    </row>
    <row r="58" spans="1:3" ht="15" customHeight="1" x14ac:dyDescent="0.2">
      <c r="A58" s="76">
        <v>0.43333300000000002</v>
      </c>
      <c r="B58" s="76">
        <v>0.63261500000000004</v>
      </c>
      <c r="C58" s="77">
        <v>80.236800000000002</v>
      </c>
    </row>
    <row r="59" spans="1:3" ht="15" customHeight="1" x14ac:dyDescent="0.2">
      <c r="A59" s="76">
        <v>0.466667</v>
      </c>
      <c r="B59" s="76">
        <v>0.64491600000000004</v>
      </c>
      <c r="C59" s="77">
        <v>79.984300000000005</v>
      </c>
    </row>
    <row r="60" spans="1:3" ht="15" customHeight="1" x14ac:dyDescent="0.2">
      <c r="A60" s="76">
        <v>0.5</v>
      </c>
      <c r="B60" s="76">
        <v>0.65779299999999996</v>
      </c>
      <c r="C60" s="77">
        <v>79.7453</v>
      </c>
    </row>
    <row r="61" spans="1:3" ht="15" customHeight="1" x14ac:dyDescent="0.2">
      <c r="A61" s="76">
        <v>0.53333299999999995</v>
      </c>
      <c r="B61" s="76">
        <v>0.67138299999999995</v>
      </c>
      <c r="C61" s="77">
        <v>79.519099999999995</v>
      </c>
    </row>
    <row r="62" spans="1:3" ht="15" customHeight="1" x14ac:dyDescent="0.2">
      <c r="A62" s="76">
        <v>0.56666700000000003</v>
      </c>
      <c r="B62" s="76">
        <v>0.68580600000000003</v>
      </c>
      <c r="C62" s="77">
        <v>79.305700000000002</v>
      </c>
    </row>
    <row r="63" spans="1:3" ht="15" customHeight="1" x14ac:dyDescent="0.2">
      <c r="A63" s="76">
        <v>0.6</v>
      </c>
      <c r="B63" s="76">
        <v>0.70117200000000002</v>
      </c>
      <c r="C63" s="77">
        <v>79.105900000000005</v>
      </c>
    </row>
    <row r="64" spans="1:3" ht="15" customHeight="1" x14ac:dyDescent="0.2">
      <c r="A64" s="76">
        <v>0.63333300000000003</v>
      </c>
      <c r="B64" s="76">
        <v>0.71758200000000005</v>
      </c>
      <c r="C64" s="77">
        <v>78.920699999999997</v>
      </c>
    </row>
    <row r="65" spans="1:8" ht="15" customHeight="1" x14ac:dyDescent="0.2">
      <c r="A65" s="76">
        <v>0.66666700000000001</v>
      </c>
      <c r="B65" s="76">
        <v>0.73513899999999999</v>
      </c>
      <c r="C65" s="77">
        <v>78.751499999999993</v>
      </c>
    </row>
    <row r="66" spans="1:8" ht="15" customHeight="1" x14ac:dyDescent="0.2">
      <c r="A66" s="76">
        <v>0.7</v>
      </c>
      <c r="B66" s="76">
        <v>0.75394300000000003</v>
      </c>
      <c r="C66" s="77">
        <v>78.599699999999999</v>
      </c>
    </row>
    <row r="67" spans="1:8" ht="15" customHeight="1" x14ac:dyDescent="0.2">
      <c r="A67" s="76">
        <v>0.73333300000000001</v>
      </c>
      <c r="B67" s="76">
        <v>0.77410100000000004</v>
      </c>
      <c r="C67" s="77">
        <v>78.466999999999999</v>
      </c>
    </row>
    <row r="68" spans="1:8" ht="15" customHeight="1" x14ac:dyDescent="0.2">
      <c r="A68" s="76">
        <v>0.76666699999999999</v>
      </c>
      <c r="B68" s="76">
        <v>0.79572399999999999</v>
      </c>
      <c r="C68" s="77">
        <v>78.355000000000004</v>
      </c>
    </row>
    <row r="69" spans="1:8" ht="15" customHeight="1" x14ac:dyDescent="0.2">
      <c r="A69" s="76">
        <v>0.8</v>
      </c>
      <c r="B69" s="76">
        <v>0.81893499999999997</v>
      </c>
      <c r="C69" s="77">
        <v>78.265600000000006</v>
      </c>
    </row>
    <row r="70" spans="1:8" ht="15" customHeight="1" x14ac:dyDescent="0.2">
      <c r="A70" s="76">
        <v>0.83333299999999999</v>
      </c>
      <c r="B70" s="76">
        <v>0.84386499999999998</v>
      </c>
      <c r="C70" s="77">
        <v>78.200599999999994</v>
      </c>
    </row>
    <row r="71" spans="1:8" ht="15" customHeight="1" x14ac:dyDescent="0.2">
      <c r="A71" s="76">
        <v>0.86666699999999997</v>
      </c>
      <c r="B71" s="76">
        <v>0.87065999999999999</v>
      </c>
      <c r="C71" s="77">
        <v>78.161900000000003</v>
      </c>
    </row>
    <row r="72" spans="1:8" ht="15" customHeight="1" x14ac:dyDescent="0.2">
      <c r="A72" s="76">
        <v>0.9</v>
      </c>
      <c r="B72" s="76">
        <v>0.89947999999999995</v>
      </c>
      <c r="C72" s="77">
        <v>78.151499999999999</v>
      </c>
    </row>
    <row r="73" spans="1:8" ht="15" customHeight="1" x14ac:dyDescent="0.2">
      <c r="A73" s="76">
        <v>0.93333299999999997</v>
      </c>
      <c r="B73" s="76">
        <v>0.93050500000000003</v>
      </c>
      <c r="C73" s="77">
        <v>78.171300000000002</v>
      </c>
    </row>
    <row r="74" spans="1:8" ht="15" customHeight="1" x14ac:dyDescent="0.2">
      <c r="A74" s="76">
        <v>0.96666700000000005</v>
      </c>
      <c r="B74" s="76">
        <v>0.96393700000000004</v>
      </c>
      <c r="C74" s="77">
        <v>78.223500000000001</v>
      </c>
    </row>
    <row r="75" spans="1:8" ht="15" customHeight="1" x14ac:dyDescent="0.2">
      <c r="A75" s="76">
        <v>1</v>
      </c>
      <c r="B75" s="76">
        <v>1</v>
      </c>
      <c r="C75" s="77">
        <v>78.310299999999998</v>
      </c>
    </row>
    <row r="78" spans="1:8" ht="15" customHeight="1" x14ac:dyDescent="0.2">
      <c r="A78" s="122" t="s">
        <v>59</v>
      </c>
      <c r="B78" s="122"/>
      <c r="C78" s="122"/>
      <c r="D78" s="122"/>
      <c r="E78" s="122"/>
      <c r="F78" s="122"/>
      <c r="G78" s="122"/>
      <c r="H78" s="122"/>
    </row>
  </sheetData>
  <mergeCells count="13">
    <mergeCell ref="A78:H78"/>
    <mergeCell ref="A1:P1"/>
    <mergeCell ref="B5:B6"/>
    <mergeCell ref="C5:C6"/>
    <mergeCell ref="D5:D6"/>
    <mergeCell ref="A3:G3"/>
    <mergeCell ref="A43:C43"/>
    <mergeCell ref="D32:G32"/>
    <mergeCell ref="L32:L33"/>
    <mergeCell ref="H32:K32"/>
    <mergeCell ref="A29:H29"/>
    <mergeCell ref="A41:H41"/>
    <mergeCell ref="G4:P4"/>
  </mergeCells>
  <pageMargins left="0.70866141732283472" right="0.70866141732283472" top="0.15748031496062992" bottom="0.15748031496062992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P88"/>
  <sheetViews>
    <sheetView tabSelected="1" topLeftCell="A52" workbookViewId="0">
      <selection activeCell="P85" sqref="P85"/>
    </sheetView>
  </sheetViews>
  <sheetFormatPr baseColWidth="10" defaultRowHeight="15" x14ac:dyDescent="0.25"/>
  <cols>
    <col min="1" max="1" width="11.85546875" bestFit="1" customWidth="1"/>
    <col min="2" max="2" width="13.7109375" customWidth="1"/>
    <col min="3" max="4" width="13" customWidth="1"/>
    <col min="5" max="5" width="13.28515625" customWidth="1"/>
    <col min="6" max="6" width="12.42578125" customWidth="1"/>
    <col min="7" max="7" width="12" customWidth="1"/>
    <col min="9" max="9" width="11.28515625" customWidth="1"/>
    <col min="11" max="11" width="11.85546875" customWidth="1"/>
  </cols>
  <sheetData>
    <row r="1" spans="1:16" ht="30.75" customHeight="1" thickBot="1" x14ac:dyDescent="0.3">
      <c r="A1" s="123" t="s">
        <v>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3" spans="1:16" ht="15" customHeight="1" x14ac:dyDescent="0.25">
      <c r="L3" s="126" t="s">
        <v>62</v>
      </c>
      <c r="M3" s="139" t="s">
        <v>63</v>
      </c>
      <c r="N3" s="126" t="s">
        <v>5</v>
      </c>
      <c r="O3" s="126" t="s">
        <v>64</v>
      </c>
    </row>
    <row r="4" spans="1:16" ht="15" customHeight="1" x14ac:dyDescent="0.25">
      <c r="A4" s="1" t="s">
        <v>88</v>
      </c>
      <c r="B4" s="2"/>
      <c r="C4" s="2"/>
      <c r="D4" s="2"/>
      <c r="E4" s="2"/>
      <c r="F4" s="2"/>
      <c r="K4" s="3"/>
      <c r="L4" s="138"/>
      <c r="M4" s="140"/>
      <c r="N4" s="138"/>
      <c r="O4" s="138"/>
    </row>
    <row r="5" spans="1:16" x14ac:dyDescent="0.25">
      <c r="K5" s="3"/>
      <c r="L5" s="127"/>
      <c r="M5" s="141"/>
      <c r="N5" s="127"/>
      <c r="O5" s="127"/>
    </row>
    <row r="6" spans="1:16" x14ac:dyDescent="0.25">
      <c r="A6" s="4" t="s">
        <v>65</v>
      </c>
      <c r="K6" s="5" t="s">
        <v>91</v>
      </c>
      <c r="L6" s="6">
        <v>0.93600000000000005</v>
      </c>
      <c r="M6" s="7">
        <v>74</v>
      </c>
      <c r="N6" s="7">
        <v>99</v>
      </c>
      <c r="O6" s="8" t="s">
        <v>28</v>
      </c>
    </row>
    <row r="7" spans="1:16" x14ac:dyDescent="0.25">
      <c r="E7" s="9"/>
      <c r="K7" s="10" t="s">
        <v>29</v>
      </c>
      <c r="L7" s="11" t="s">
        <v>28</v>
      </c>
      <c r="M7" s="12">
        <v>40</v>
      </c>
      <c r="N7" s="13" t="s">
        <v>28</v>
      </c>
      <c r="O7" s="14">
        <v>0.19600000000000001</v>
      </c>
    </row>
    <row r="8" spans="1:16" ht="15" customHeight="1" x14ac:dyDescent="0.25">
      <c r="A8" s="142" t="s">
        <v>66</v>
      </c>
      <c r="B8" s="142" t="s">
        <v>67</v>
      </c>
      <c r="C8" s="142" t="s">
        <v>68</v>
      </c>
      <c r="D8" s="142" t="s">
        <v>69</v>
      </c>
      <c r="E8" s="142" t="s">
        <v>85</v>
      </c>
      <c r="F8" s="142" t="s">
        <v>84</v>
      </c>
    </row>
    <row r="9" spans="1:16" x14ac:dyDescent="0.25">
      <c r="A9" s="143"/>
      <c r="B9" s="143"/>
      <c r="C9" s="143"/>
      <c r="D9" s="143"/>
      <c r="E9" s="143"/>
      <c r="F9" s="143"/>
    </row>
    <row r="10" spans="1:16" x14ac:dyDescent="0.25">
      <c r="A10" s="88">
        <v>10</v>
      </c>
      <c r="B10" s="88">
        <v>200</v>
      </c>
      <c r="C10" s="89">
        <v>210</v>
      </c>
      <c r="D10" s="90">
        <f>A10*L6/M6*N6/100</f>
        <v>0.12522162162162162</v>
      </c>
      <c r="E10" s="90">
        <f>D10/(C10/1000)</f>
        <v>0.59629343629343634</v>
      </c>
      <c r="F10" s="90">
        <f>1/E10</f>
        <v>1.6770266770266768</v>
      </c>
    </row>
    <row r="12" spans="1:16" x14ac:dyDescent="0.25">
      <c r="A12" s="4" t="s">
        <v>80</v>
      </c>
    </row>
    <row r="13" spans="1:16" x14ac:dyDescent="0.25">
      <c r="A13" s="4"/>
    </row>
    <row r="14" spans="1:16" x14ac:dyDescent="0.25">
      <c r="A14" s="144" t="s">
        <v>81</v>
      </c>
      <c r="B14" s="144"/>
      <c r="C14" s="145"/>
      <c r="D14" s="91"/>
      <c r="E14" s="91"/>
      <c r="F14" s="91"/>
      <c r="G14" s="91"/>
      <c r="H14" s="91"/>
    </row>
    <row r="15" spans="1:16" ht="15" customHeight="1" x14ac:dyDescent="0.25">
      <c r="A15" s="142" t="s">
        <v>30</v>
      </c>
      <c r="B15" s="142" t="s">
        <v>31</v>
      </c>
      <c r="C15" s="142" t="s">
        <v>32</v>
      </c>
      <c r="D15" s="142" t="s">
        <v>82</v>
      </c>
      <c r="E15" s="142" t="s">
        <v>76</v>
      </c>
      <c r="F15" s="142" t="s">
        <v>86</v>
      </c>
      <c r="G15" s="142" t="s">
        <v>67</v>
      </c>
      <c r="H15" s="142" t="s">
        <v>83</v>
      </c>
    </row>
    <row r="16" spans="1:16" x14ac:dyDescent="0.25">
      <c r="A16" s="143"/>
      <c r="B16" s="143"/>
      <c r="C16" s="143"/>
      <c r="D16" s="143"/>
      <c r="E16" s="142"/>
      <c r="F16" s="142"/>
      <c r="G16" s="142"/>
      <c r="H16" s="142"/>
    </row>
    <row r="17" spans="1:8" x14ac:dyDescent="0.25">
      <c r="A17" s="92">
        <v>11.4</v>
      </c>
      <c r="B17" s="92">
        <v>11.5</v>
      </c>
      <c r="C17" s="103" t="s">
        <v>28</v>
      </c>
      <c r="D17" s="93">
        <f>(A17+B17)/2</f>
        <v>11.45</v>
      </c>
      <c r="E17" s="94">
        <f>D17*O7</f>
        <v>2.2441999999999998</v>
      </c>
      <c r="F17" s="94">
        <f>E17</f>
        <v>2.2441999999999998</v>
      </c>
      <c r="G17" s="92">
        <v>2</v>
      </c>
      <c r="H17" s="95">
        <f>(O7*D17)/G17</f>
        <v>1.1220999999999999</v>
      </c>
    </row>
    <row r="18" spans="1:8" x14ac:dyDescent="0.25">
      <c r="A18" s="15"/>
      <c r="B18" s="15"/>
      <c r="C18" s="16"/>
      <c r="D18" s="15"/>
      <c r="E18" s="16"/>
      <c r="F18" s="16"/>
      <c r="G18" s="15"/>
      <c r="H18" s="17"/>
    </row>
    <row r="19" spans="1:8" x14ac:dyDescent="0.25">
      <c r="A19" s="4" t="s">
        <v>87</v>
      </c>
      <c r="B19" s="15"/>
      <c r="C19" s="16"/>
      <c r="D19" s="15"/>
      <c r="E19" s="16"/>
      <c r="F19" s="16"/>
      <c r="G19" s="15"/>
      <c r="H19" s="17"/>
    </row>
    <row r="20" spans="1:8" x14ac:dyDescent="0.25">
      <c r="A20" s="15"/>
      <c r="B20" s="15"/>
      <c r="C20" s="16"/>
      <c r="D20" s="15"/>
      <c r="E20" s="16"/>
      <c r="F20" s="16"/>
    </row>
    <row r="21" spans="1:8" ht="15" customHeight="1" x14ac:dyDescent="0.25">
      <c r="A21" s="142" t="s">
        <v>67</v>
      </c>
      <c r="B21" s="142" t="s">
        <v>70</v>
      </c>
      <c r="C21" s="142" t="s">
        <v>71</v>
      </c>
      <c r="D21" s="142" t="s">
        <v>68</v>
      </c>
      <c r="E21" s="142" t="s">
        <v>72</v>
      </c>
      <c r="F21" s="16"/>
    </row>
    <row r="22" spans="1:8" ht="42" customHeight="1" x14ac:dyDescent="0.25">
      <c r="A22" s="143"/>
      <c r="B22" s="142"/>
      <c r="C22" s="142"/>
      <c r="D22" s="143"/>
      <c r="E22" s="142"/>
      <c r="F22" s="16"/>
    </row>
    <row r="23" spans="1:8" x14ac:dyDescent="0.25">
      <c r="A23" s="88">
        <v>200</v>
      </c>
      <c r="B23" s="96">
        <f>H17</f>
        <v>1.1220999999999999</v>
      </c>
      <c r="C23" s="97">
        <f>B23*A23</f>
        <v>224.42</v>
      </c>
      <c r="D23" s="98">
        <f>C10</f>
        <v>210</v>
      </c>
      <c r="E23" s="99">
        <f>C23/D23</f>
        <v>1.0686666666666667</v>
      </c>
      <c r="F23" s="16"/>
      <c r="G23" s="15"/>
      <c r="H23" s="17"/>
    </row>
    <row r="24" spans="1:8" x14ac:dyDescent="0.25">
      <c r="D24" s="18"/>
    </row>
    <row r="25" spans="1:8" x14ac:dyDescent="0.25">
      <c r="A25" s="1" t="s">
        <v>73</v>
      </c>
    </row>
    <row r="26" spans="1:8" x14ac:dyDescent="0.25">
      <c r="A26" s="100" t="s">
        <v>89</v>
      </c>
      <c r="D26" s="18"/>
    </row>
    <row r="27" spans="1:8" x14ac:dyDescent="0.25">
      <c r="A27" s="100" t="s">
        <v>90</v>
      </c>
      <c r="D27" s="18"/>
    </row>
    <row r="28" spans="1:8" x14ac:dyDescent="0.25">
      <c r="A28" s="100"/>
      <c r="D28" s="18"/>
    </row>
    <row r="29" spans="1:8" x14ac:dyDescent="0.25">
      <c r="A29" s="100"/>
      <c r="D29" s="18"/>
    </row>
    <row r="30" spans="1:8" x14ac:dyDescent="0.25">
      <c r="A30" s="100"/>
      <c r="D30" s="18"/>
    </row>
    <row r="31" spans="1:8" x14ac:dyDescent="0.25">
      <c r="A31" s="100"/>
      <c r="D31" s="18"/>
    </row>
    <row r="32" spans="1:8" x14ac:dyDescent="0.25">
      <c r="A32" s="100"/>
      <c r="D32" s="18"/>
    </row>
    <row r="33" spans="1:14" x14ac:dyDescent="0.25">
      <c r="A33" s="100"/>
      <c r="D33" s="18"/>
    </row>
    <row r="34" spans="1:14" x14ac:dyDescent="0.25">
      <c r="D34" s="18"/>
    </row>
    <row r="35" spans="1:14" ht="15" customHeight="1" x14ac:dyDescent="0.25">
      <c r="A35" s="152" t="s">
        <v>33</v>
      </c>
      <c r="B35" s="152" t="s">
        <v>92</v>
      </c>
      <c r="C35" s="154" t="s">
        <v>74</v>
      </c>
      <c r="D35" s="152" t="s">
        <v>75</v>
      </c>
      <c r="E35" s="154" t="s">
        <v>93</v>
      </c>
      <c r="F35" s="154" t="s">
        <v>76</v>
      </c>
      <c r="G35" s="152" t="s">
        <v>77</v>
      </c>
      <c r="H35" s="154" t="s">
        <v>78</v>
      </c>
      <c r="I35" s="154" t="s">
        <v>94</v>
      </c>
      <c r="J35" s="154" t="s">
        <v>95</v>
      </c>
      <c r="K35" s="154" t="s">
        <v>96</v>
      </c>
      <c r="L35" s="154" t="s">
        <v>35</v>
      </c>
      <c r="M35" s="146" t="s">
        <v>36</v>
      </c>
    </row>
    <row r="36" spans="1:14" ht="15" customHeight="1" x14ac:dyDescent="0.25">
      <c r="A36" s="153"/>
      <c r="B36" s="153"/>
      <c r="C36" s="155"/>
      <c r="D36" s="153"/>
      <c r="E36" s="155" t="s">
        <v>37</v>
      </c>
      <c r="F36" s="155"/>
      <c r="G36" s="153" t="s">
        <v>38</v>
      </c>
      <c r="H36" s="155" t="s">
        <v>38</v>
      </c>
      <c r="I36" s="155" t="s">
        <v>38</v>
      </c>
      <c r="J36" s="155"/>
      <c r="K36" s="155"/>
      <c r="L36" s="155" t="s">
        <v>38</v>
      </c>
      <c r="M36" s="147" t="s">
        <v>38</v>
      </c>
    </row>
    <row r="37" spans="1:14" x14ac:dyDescent="0.25">
      <c r="A37" s="19">
        <v>40</v>
      </c>
      <c r="B37" s="19">
        <v>1</v>
      </c>
      <c r="C37" s="19">
        <v>5.25</v>
      </c>
      <c r="D37" s="20">
        <f>C37*60</f>
        <v>315</v>
      </c>
      <c r="E37" s="21">
        <v>12</v>
      </c>
      <c r="F37" s="22">
        <f>E37*$O$7</f>
        <v>2.3520000000000003</v>
      </c>
      <c r="G37" s="22">
        <f>F37</f>
        <v>2.3520000000000003</v>
      </c>
      <c r="H37" s="22">
        <f>$E$23*2</f>
        <v>2.1373333333333333</v>
      </c>
      <c r="I37" s="22">
        <f>G37-H37</f>
        <v>0.21466666666666701</v>
      </c>
      <c r="J37" s="23">
        <f>$E$10*2-I37</f>
        <v>0.97792020592020568</v>
      </c>
      <c r="K37" s="24">
        <f>J37/2</f>
        <v>0.48896010296010284</v>
      </c>
      <c r="L37" s="24">
        <f>LN($E$10/K37)</f>
        <v>0.19845199157097421</v>
      </c>
      <c r="M37" s="24">
        <f>1/K37</f>
        <v>2.0451566374150487</v>
      </c>
      <c r="N37" s="9"/>
    </row>
    <row r="38" spans="1:14" x14ac:dyDescent="0.25">
      <c r="A38" s="25">
        <v>40</v>
      </c>
      <c r="B38" s="25">
        <v>2</v>
      </c>
      <c r="C38" s="104">
        <v>11.266</v>
      </c>
      <c r="D38" s="20">
        <f t="shared" ref="D38:D43" si="0">C38*60</f>
        <v>675.96</v>
      </c>
      <c r="E38" s="26">
        <v>12.6</v>
      </c>
      <c r="F38" s="22">
        <f t="shared" ref="F38:F43" si="1">E38*$O$7</f>
        <v>2.4696000000000002</v>
      </c>
      <c r="G38" s="22">
        <f t="shared" ref="G38:G43" si="2">F38</f>
        <v>2.4696000000000002</v>
      </c>
      <c r="H38" s="22">
        <f t="shared" ref="H38:H43" si="3">$E$23*2</f>
        <v>2.1373333333333333</v>
      </c>
      <c r="I38" s="22">
        <f t="shared" ref="I38:I43" si="4">G38-H38</f>
        <v>0.33226666666666693</v>
      </c>
      <c r="J38" s="23">
        <f t="shared" ref="J38:J43" si="5">$E$10*2-I38</f>
        <v>0.86032020592020575</v>
      </c>
      <c r="K38" s="24">
        <f t="shared" ref="K38:K43" si="6">J38/2</f>
        <v>0.43016010296010287</v>
      </c>
      <c r="L38" s="24">
        <f t="shared" ref="L38:L43" si="7">LN($E$10/K38)</f>
        <v>0.32657541682420288</v>
      </c>
      <c r="M38" s="24">
        <f t="shared" ref="M38:M43" si="8">1/K38</f>
        <v>2.3247158281732823</v>
      </c>
      <c r="N38" s="9"/>
    </row>
    <row r="39" spans="1:14" x14ac:dyDescent="0.25">
      <c r="A39" s="25">
        <v>40</v>
      </c>
      <c r="B39" s="25">
        <v>3</v>
      </c>
      <c r="C39" s="104">
        <v>20.16</v>
      </c>
      <c r="D39" s="20">
        <f t="shared" si="0"/>
        <v>1209.5999999999999</v>
      </c>
      <c r="E39" s="26">
        <v>13.2</v>
      </c>
      <c r="F39" s="22">
        <f t="shared" si="1"/>
        <v>2.5872000000000002</v>
      </c>
      <c r="G39" s="22">
        <f t="shared" si="2"/>
        <v>2.5872000000000002</v>
      </c>
      <c r="H39" s="22">
        <f t="shared" si="3"/>
        <v>2.1373333333333333</v>
      </c>
      <c r="I39" s="22">
        <f t="shared" si="4"/>
        <v>0.44986666666666686</v>
      </c>
      <c r="J39" s="23">
        <f t="shared" si="5"/>
        <v>0.74272020592020582</v>
      </c>
      <c r="K39" s="24">
        <f t="shared" si="6"/>
        <v>0.37136010296010291</v>
      </c>
      <c r="L39" s="24">
        <f t="shared" si="7"/>
        <v>0.47356066890108461</v>
      </c>
      <c r="M39" s="24">
        <f t="shared" si="8"/>
        <v>2.6928040789223795</v>
      </c>
      <c r="N39" s="9"/>
    </row>
    <row r="40" spans="1:14" x14ac:dyDescent="0.25">
      <c r="A40" s="25">
        <v>40</v>
      </c>
      <c r="B40" s="25">
        <v>4</v>
      </c>
      <c r="C40" s="26">
        <v>30.1</v>
      </c>
      <c r="D40" s="20">
        <f t="shared" si="0"/>
        <v>1806</v>
      </c>
      <c r="E40" s="26">
        <v>13.9</v>
      </c>
      <c r="F40" s="22">
        <f t="shared" si="1"/>
        <v>2.7244000000000002</v>
      </c>
      <c r="G40" s="22">
        <f t="shared" si="2"/>
        <v>2.7244000000000002</v>
      </c>
      <c r="H40" s="22">
        <f t="shared" si="3"/>
        <v>2.1373333333333333</v>
      </c>
      <c r="I40" s="22">
        <f t="shared" si="4"/>
        <v>0.58706666666666685</v>
      </c>
      <c r="J40" s="23">
        <f t="shared" si="5"/>
        <v>0.60552020592020583</v>
      </c>
      <c r="K40" s="24">
        <f t="shared" si="6"/>
        <v>0.30276010296010292</v>
      </c>
      <c r="L40" s="24">
        <f t="shared" si="7"/>
        <v>0.67779213616604261</v>
      </c>
      <c r="M40" s="24">
        <f t="shared" si="8"/>
        <v>3.3029451047973049</v>
      </c>
      <c r="N40" s="9"/>
    </row>
    <row r="41" spans="1:14" x14ac:dyDescent="0.25">
      <c r="A41" s="25">
        <v>40</v>
      </c>
      <c r="B41" s="25">
        <v>5</v>
      </c>
      <c r="C41" s="26">
        <v>50.1</v>
      </c>
      <c r="D41" s="20">
        <f t="shared" si="0"/>
        <v>3006</v>
      </c>
      <c r="E41" s="26">
        <v>14.9</v>
      </c>
      <c r="F41" s="22">
        <f t="shared" si="1"/>
        <v>2.9204000000000003</v>
      </c>
      <c r="G41" s="22">
        <f t="shared" si="2"/>
        <v>2.9204000000000003</v>
      </c>
      <c r="H41" s="22">
        <f t="shared" si="3"/>
        <v>2.1373333333333333</v>
      </c>
      <c r="I41" s="22">
        <f t="shared" si="4"/>
        <v>0.78306666666666702</v>
      </c>
      <c r="J41" s="23">
        <f t="shared" si="5"/>
        <v>0.40952020592020566</v>
      </c>
      <c r="K41" s="24">
        <f t="shared" si="6"/>
        <v>0.20476010296010283</v>
      </c>
      <c r="L41" s="24">
        <f t="shared" si="7"/>
        <v>1.0688938242562922</v>
      </c>
      <c r="M41" s="24">
        <f t="shared" si="8"/>
        <v>4.8837639048992294</v>
      </c>
      <c r="N41" s="9"/>
    </row>
    <row r="42" spans="1:14" x14ac:dyDescent="0.25">
      <c r="A42" s="25">
        <v>40</v>
      </c>
      <c r="B42" s="25">
        <v>6</v>
      </c>
      <c r="C42" s="104">
        <v>79.75</v>
      </c>
      <c r="D42" s="20">
        <f t="shared" si="0"/>
        <v>4785</v>
      </c>
      <c r="E42" s="26">
        <v>15.8</v>
      </c>
      <c r="F42" s="22">
        <f t="shared" si="1"/>
        <v>3.0968000000000004</v>
      </c>
      <c r="G42" s="22">
        <f t="shared" si="2"/>
        <v>3.0968000000000004</v>
      </c>
      <c r="H42" s="22">
        <f t="shared" si="3"/>
        <v>2.1373333333333333</v>
      </c>
      <c r="I42" s="22">
        <f t="shared" si="4"/>
        <v>0.95946666666666713</v>
      </c>
      <c r="J42" s="23">
        <f t="shared" si="5"/>
        <v>0.23312020592020555</v>
      </c>
      <c r="K42" s="24">
        <f t="shared" si="6"/>
        <v>0.11656010296010277</v>
      </c>
      <c r="L42" s="24">
        <f t="shared" si="7"/>
        <v>1.6323258434692998</v>
      </c>
      <c r="M42" s="24">
        <f t="shared" si="8"/>
        <v>8.5792648994338041</v>
      </c>
      <c r="N42" s="9"/>
    </row>
    <row r="43" spans="1:14" x14ac:dyDescent="0.25">
      <c r="A43" s="44">
        <v>40</v>
      </c>
      <c r="B43" s="44">
        <v>7</v>
      </c>
      <c r="C43" s="101">
        <v>107.66</v>
      </c>
      <c r="D43" s="20">
        <f t="shared" si="0"/>
        <v>6459.5999999999995</v>
      </c>
      <c r="E43" s="45">
        <v>16.2</v>
      </c>
      <c r="F43" s="22">
        <f t="shared" si="1"/>
        <v>3.1751999999999998</v>
      </c>
      <c r="G43" s="22">
        <f t="shared" si="2"/>
        <v>3.1751999999999998</v>
      </c>
      <c r="H43" s="22">
        <f t="shared" si="3"/>
        <v>2.1373333333333333</v>
      </c>
      <c r="I43" s="22">
        <f t="shared" si="4"/>
        <v>1.0378666666666665</v>
      </c>
      <c r="J43" s="23">
        <f t="shared" si="5"/>
        <v>0.15472020592020619</v>
      </c>
      <c r="K43" s="24">
        <f t="shared" si="6"/>
        <v>7.7360102960103094E-2</v>
      </c>
      <c r="L43" s="24">
        <f t="shared" si="7"/>
        <v>2.0422617066127771</v>
      </c>
      <c r="M43" s="24">
        <f t="shared" si="8"/>
        <v>12.926559838160113</v>
      </c>
      <c r="N43" s="9"/>
    </row>
    <row r="61" spans="1:7" x14ac:dyDescent="0.25">
      <c r="A61" s="29"/>
      <c r="E61" s="30"/>
      <c r="F61" s="31"/>
    </row>
    <row r="62" spans="1:7" x14ac:dyDescent="0.25">
      <c r="A62" s="1" t="s">
        <v>79</v>
      </c>
    </row>
    <row r="63" spans="1:7" x14ac:dyDescent="0.25">
      <c r="F63" s="169"/>
      <c r="G63" s="170"/>
    </row>
    <row r="64" spans="1:7" x14ac:dyDescent="0.25">
      <c r="A64" s="148" t="s">
        <v>39</v>
      </c>
      <c r="B64" s="148" t="s">
        <v>40</v>
      </c>
      <c r="C64" s="148" t="s">
        <v>41</v>
      </c>
      <c r="D64" s="150" t="s">
        <v>42</v>
      </c>
      <c r="F64" s="169"/>
      <c r="G64" s="170"/>
    </row>
    <row r="65" spans="1:10" x14ac:dyDescent="0.25">
      <c r="A65" s="149"/>
      <c r="B65" s="149"/>
      <c r="C65" s="149"/>
      <c r="D65" s="151"/>
      <c r="F65" s="169"/>
      <c r="G65" s="170"/>
      <c r="H65" s="32"/>
      <c r="I65" s="87"/>
      <c r="J65" s="29"/>
    </row>
    <row r="66" spans="1:10" x14ac:dyDescent="0.25">
      <c r="A66" s="171">
        <v>293</v>
      </c>
      <c r="B66" s="172">
        <v>3.1599999999999998E-6</v>
      </c>
      <c r="C66" s="173">
        <f t="shared" ref="C66:C69" si="9">1/A66</f>
        <v>3.4129692832764505E-3</v>
      </c>
      <c r="D66" s="174">
        <f t="shared" ref="D66:D71" si="10">LN(B66)</f>
        <v>-12.664938530365454</v>
      </c>
      <c r="F66" s="169"/>
      <c r="G66" s="170"/>
      <c r="H66" s="28"/>
    </row>
    <row r="67" spans="1:10" x14ac:dyDescent="0.25">
      <c r="A67" s="171">
        <v>298</v>
      </c>
      <c r="B67" s="172">
        <v>5.2599999999999996E-6</v>
      </c>
      <c r="C67" s="173">
        <f t="shared" si="9"/>
        <v>3.3557046979865771E-3</v>
      </c>
      <c r="D67" s="174">
        <f t="shared" si="10"/>
        <v>-12.155379531214656</v>
      </c>
    </row>
    <row r="68" spans="1:10" x14ac:dyDescent="0.25">
      <c r="A68" s="171">
        <v>303</v>
      </c>
      <c r="B68" s="172">
        <v>8.5199999999999997E-6</v>
      </c>
      <c r="C68" s="173">
        <f t="shared" si="9"/>
        <v>3.3003300330033004E-3</v>
      </c>
      <c r="D68" s="174">
        <f t="shared" si="10"/>
        <v>-11.673094217123049</v>
      </c>
    </row>
    <row r="69" spans="1:10" x14ac:dyDescent="0.25">
      <c r="A69" s="171">
        <v>308</v>
      </c>
      <c r="B69" s="172">
        <v>1.3699999999999999E-5</v>
      </c>
      <c r="C69" s="173">
        <f t="shared" si="9"/>
        <v>3.246753246753247E-3</v>
      </c>
      <c r="D69" s="174">
        <f t="shared" si="10"/>
        <v>-11.198114725130194</v>
      </c>
    </row>
    <row r="70" spans="1:10" x14ac:dyDescent="0.25">
      <c r="A70" s="171">
        <v>313</v>
      </c>
      <c r="B70" s="172">
        <v>2.12E-5</v>
      </c>
      <c r="C70" s="173">
        <f>1/A70</f>
        <v>3.1948881789137379E-3</v>
      </c>
      <c r="D70" s="174">
        <f>LN(B70)</f>
        <v>-10.761509376286307</v>
      </c>
    </row>
    <row r="71" spans="1:10" x14ac:dyDescent="0.25">
      <c r="A71" s="175">
        <v>337</v>
      </c>
      <c r="B71" s="176">
        <v>2.9999999999999997E-4</v>
      </c>
      <c r="C71" s="173">
        <f>1/A71</f>
        <v>2.967359050445104E-3</v>
      </c>
      <c r="D71" s="174">
        <f>LN(B71)</f>
        <v>-8.1117280833080727</v>
      </c>
    </row>
    <row r="75" spans="1:10" x14ac:dyDescent="0.25">
      <c r="A75" s="1" t="s">
        <v>97</v>
      </c>
    </row>
    <row r="78" spans="1:10" x14ac:dyDescent="0.25">
      <c r="A78" s="156"/>
      <c r="B78" s="157"/>
      <c r="C78" s="157"/>
      <c r="D78" s="157"/>
      <c r="E78" s="157"/>
      <c r="F78" s="157"/>
      <c r="G78" s="157"/>
      <c r="H78" s="157"/>
      <c r="I78" s="157"/>
      <c r="J78" s="158"/>
    </row>
    <row r="79" spans="1:10" x14ac:dyDescent="0.25">
      <c r="A79" s="159"/>
      <c r="B79" s="160"/>
      <c r="C79" s="160"/>
      <c r="D79" s="160"/>
      <c r="E79" s="160"/>
      <c r="F79" s="160"/>
      <c r="G79" s="160"/>
      <c r="H79" s="160"/>
      <c r="I79" s="160"/>
      <c r="J79" s="161"/>
    </row>
    <row r="80" spans="1:10" x14ac:dyDescent="0.25">
      <c r="A80" s="159"/>
      <c r="B80" s="160"/>
      <c r="C80" s="160"/>
      <c r="D80" s="160"/>
      <c r="E80" s="160"/>
      <c r="F80" s="160"/>
      <c r="G80" s="160"/>
      <c r="H80" s="160"/>
      <c r="I80" s="160"/>
      <c r="J80" s="161"/>
    </row>
    <row r="81" spans="1:10" x14ac:dyDescent="0.25">
      <c r="A81" s="159"/>
      <c r="B81" s="160"/>
      <c r="C81" s="160"/>
      <c r="D81" s="160"/>
      <c r="E81" s="160"/>
      <c r="F81" s="160"/>
      <c r="G81" s="160"/>
      <c r="H81" s="160"/>
      <c r="I81" s="160"/>
      <c r="J81" s="161"/>
    </row>
    <row r="82" spans="1:10" x14ac:dyDescent="0.25">
      <c r="A82" s="159"/>
      <c r="B82" s="160"/>
      <c r="C82" s="160"/>
      <c r="D82" s="160"/>
      <c r="E82" s="160"/>
      <c r="F82" s="160"/>
      <c r="G82" s="160"/>
      <c r="H82" s="160"/>
      <c r="I82" s="160"/>
      <c r="J82" s="161"/>
    </row>
    <row r="83" spans="1:10" x14ac:dyDescent="0.25">
      <c r="A83" s="159"/>
      <c r="B83" s="160"/>
      <c r="C83" s="160"/>
      <c r="D83" s="160"/>
      <c r="E83" s="160"/>
      <c r="F83" s="160"/>
      <c r="G83" s="160"/>
      <c r="H83" s="160"/>
      <c r="I83" s="160"/>
      <c r="J83" s="161"/>
    </row>
    <row r="84" spans="1:10" x14ac:dyDescent="0.25">
      <c r="A84" s="159"/>
      <c r="B84" s="160"/>
      <c r="C84" s="160"/>
      <c r="D84" s="160"/>
      <c r="E84" s="160"/>
      <c r="F84" s="160"/>
      <c r="G84" s="160"/>
      <c r="H84" s="160"/>
      <c r="I84" s="160"/>
      <c r="J84" s="161"/>
    </row>
    <row r="85" spans="1:10" x14ac:dyDescent="0.25">
      <c r="A85" s="159"/>
      <c r="B85" s="160"/>
      <c r="C85" s="160"/>
      <c r="D85" s="160"/>
      <c r="E85" s="160"/>
      <c r="F85" s="160"/>
      <c r="G85" s="160"/>
      <c r="H85" s="160"/>
      <c r="I85" s="160"/>
      <c r="J85" s="161"/>
    </row>
    <row r="86" spans="1:10" x14ac:dyDescent="0.25">
      <c r="A86" s="159"/>
      <c r="B86" s="160"/>
      <c r="C86" s="160"/>
      <c r="D86" s="160"/>
      <c r="E86" s="160"/>
      <c r="F86" s="160"/>
      <c r="G86" s="160"/>
      <c r="H86" s="160"/>
      <c r="I86" s="160"/>
      <c r="J86" s="161"/>
    </row>
    <row r="87" spans="1:10" x14ac:dyDescent="0.25">
      <c r="A87" s="159"/>
      <c r="B87" s="160"/>
      <c r="C87" s="160"/>
      <c r="D87" s="160"/>
      <c r="E87" s="160"/>
      <c r="F87" s="160"/>
      <c r="G87" s="160"/>
      <c r="H87" s="160"/>
      <c r="I87" s="160"/>
      <c r="J87" s="161"/>
    </row>
    <row r="88" spans="1:10" x14ac:dyDescent="0.25">
      <c r="A88" s="162"/>
      <c r="B88" s="163"/>
      <c r="C88" s="163"/>
      <c r="D88" s="163"/>
      <c r="E88" s="163"/>
      <c r="F88" s="163"/>
      <c r="G88" s="163"/>
      <c r="H88" s="163"/>
      <c r="I88" s="163"/>
      <c r="J88" s="164"/>
    </row>
  </sheetData>
  <mergeCells count="43">
    <mergeCell ref="A78:J88"/>
    <mergeCell ref="J35:J36"/>
    <mergeCell ref="K35:K36"/>
    <mergeCell ref="L35:L36"/>
    <mergeCell ref="A35:A36"/>
    <mergeCell ref="B35:B36"/>
    <mergeCell ref="H15:H16"/>
    <mergeCell ref="G15:G16"/>
    <mergeCell ref="M35:M36"/>
    <mergeCell ref="A64:A65"/>
    <mergeCell ref="B64:B65"/>
    <mergeCell ref="D64:D65"/>
    <mergeCell ref="C64:C65"/>
    <mergeCell ref="G35:G36"/>
    <mergeCell ref="H35:H36"/>
    <mergeCell ref="I35:I36"/>
    <mergeCell ref="C35:C36"/>
    <mergeCell ref="D35:D36"/>
    <mergeCell ref="E35:E36"/>
    <mergeCell ref="F35:F36"/>
    <mergeCell ref="A21:A22"/>
    <mergeCell ref="B21:B22"/>
    <mergeCell ref="C21:C22"/>
    <mergeCell ref="D21:D22"/>
    <mergeCell ref="E21:E22"/>
    <mergeCell ref="F8:F9"/>
    <mergeCell ref="A15:A16"/>
    <mergeCell ref="B15:B16"/>
    <mergeCell ref="D15:D16"/>
    <mergeCell ref="E15:E16"/>
    <mergeCell ref="F15:F16"/>
    <mergeCell ref="A14:C14"/>
    <mergeCell ref="A8:A9"/>
    <mergeCell ref="B8:B9"/>
    <mergeCell ref="C8:C9"/>
    <mergeCell ref="D8:D9"/>
    <mergeCell ref="E8:E9"/>
    <mergeCell ref="C15:C16"/>
    <mergeCell ref="A1:P1"/>
    <mergeCell ref="L3:L5"/>
    <mergeCell ref="M3:M5"/>
    <mergeCell ref="N3:N5"/>
    <mergeCell ref="O3:O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N16"/>
  <sheetViews>
    <sheetView workbookViewId="0">
      <selection activeCell="F25" sqref="F25"/>
    </sheetView>
  </sheetViews>
  <sheetFormatPr baseColWidth="10" defaultColWidth="11.42578125" defaultRowHeight="15" x14ac:dyDescent="0.25"/>
  <sheetData>
    <row r="4" spans="1:14" ht="15" customHeight="1" x14ac:dyDescent="0.25">
      <c r="A4" s="165" t="s">
        <v>43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166" t="s">
        <v>44</v>
      </c>
      <c r="K7" s="167"/>
      <c r="L7" s="167"/>
      <c r="M7" s="167"/>
      <c r="N7" s="168"/>
    </row>
    <row r="8" spans="1:14" x14ac:dyDescent="0.25">
      <c r="A8" s="132" t="s">
        <v>34</v>
      </c>
      <c r="B8" s="126" t="s">
        <v>45</v>
      </c>
      <c r="C8" s="126" t="s">
        <v>46</v>
      </c>
      <c r="D8" s="126" t="s">
        <v>47</v>
      </c>
      <c r="E8" s="126" t="s">
        <v>48</v>
      </c>
      <c r="F8" s="126" t="s">
        <v>49</v>
      </c>
      <c r="G8" s="126" t="s">
        <v>50</v>
      </c>
      <c r="H8" s="126" t="s">
        <v>51</v>
      </c>
      <c r="I8" s="126" t="s">
        <v>52</v>
      </c>
      <c r="J8" s="126" t="s">
        <v>18</v>
      </c>
      <c r="K8" s="126" t="s">
        <v>19</v>
      </c>
      <c r="L8" s="126" t="s">
        <v>53</v>
      </c>
      <c r="M8" s="126" t="s">
        <v>54</v>
      </c>
      <c r="N8" s="126" t="s">
        <v>55</v>
      </c>
    </row>
    <row r="9" spans="1:14" x14ac:dyDescent="0.25">
      <c r="A9" s="133"/>
      <c r="B9" s="127"/>
      <c r="C9" s="127" t="s">
        <v>37</v>
      </c>
      <c r="D9" s="127" t="s">
        <v>56</v>
      </c>
      <c r="E9" s="127" t="s">
        <v>56</v>
      </c>
      <c r="F9" s="127"/>
      <c r="G9" s="127"/>
      <c r="H9" s="127" t="s">
        <v>57</v>
      </c>
      <c r="I9" s="127" t="s">
        <v>58</v>
      </c>
      <c r="J9" s="127" t="s">
        <v>38</v>
      </c>
      <c r="K9" s="127" t="s">
        <v>38</v>
      </c>
      <c r="L9" s="127" t="s">
        <v>38</v>
      </c>
      <c r="M9" s="127" t="s">
        <v>38</v>
      </c>
      <c r="N9" s="127" t="s">
        <v>38</v>
      </c>
    </row>
    <row r="10" spans="1:14" x14ac:dyDescent="0.25">
      <c r="A10" s="34">
        <v>1</v>
      </c>
      <c r="B10" s="35">
        <v>0</v>
      </c>
      <c r="C10" s="35">
        <v>6</v>
      </c>
      <c r="D10" s="36">
        <f>B10*Destilazioa!$B$7 + C10*Destilazioa!$B$8*0.005</f>
        <v>2.3700000000000002E-2</v>
      </c>
      <c r="E10" s="36">
        <f>C10*(Destilazioa!$B$8*Destilazioa!$D$8/100)</f>
        <v>4.7163000000000004</v>
      </c>
      <c r="F10" s="36">
        <f>D10/Destilazioa!$C$7</f>
        <v>1.3155499109644701E-3</v>
      </c>
      <c r="G10" s="36">
        <f>E10/Destilazioa!$C$8</f>
        <v>0.10237247666594314</v>
      </c>
      <c r="H10" s="36">
        <f t="shared" ref="H10:H16" si="0">F10/(F10+G10)</f>
        <v>1.2687577865981459E-2</v>
      </c>
      <c r="I10" s="36">
        <f t="shared" ref="I10:I16" si="1">G10/(F10+G10)</f>
        <v>0.9873124221340186</v>
      </c>
      <c r="J10" s="37">
        <v>1.3599000000000001</v>
      </c>
      <c r="K10" s="38">
        <v>1.3591</v>
      </c>
      <c r="L10" s="38">
        <v>1.3602000000000001</v>
      </c>
      <c r="M10" s="39">
        <f t="shared" ref="M10:M16" si="2">AVERAGE(J10:L10)</f>
        <v>1.3597333333333335</v>
      </c>
      <c r="N10" s="38">
        <v>1.3608</v>
      </c>
    </row>
    <row r="11" spans="1:14" x14ac:dyDescent="0.25">
      <c r="A11" s="25">
        <v>2</v>
      </c>
      <c r="B11" s="26">
        <v>6</v>
      </c>
      <c r="C11" s="26">
        <v>0</v>
      </c>
      <c r="D11" s="27">
        <f>B11*Destilazioa!$B$7 + C11*Destilazioa!$B$8*0.005</f>
        <v>5.97</v>
      </c>
      <c r="E11" s="27">
        <f>C11*(Destilazioa!$B$8*Destilazioa!$D$8/100)</f>
        <v>0</v>
      </c>
      <c r="F11" s="27">
        <f>D11/Destilazioa!$C$7</f>
        <v>0.33138535731889818</v>
      </c>
      <c r="G11" s="27">
        <f>E11/Destilazioa!$C$8</f>
        <v>0</v>
      </c>
      <c r="H11" s="27">
        <f t="shared" si="0"/>
        <v>1</v>
      </c>
      <c r="I11" s="27">
        <f t="shared" si="1"/>
        <v>0</v>
      </c>
      <c r="J11" s="40">
        <v>1.3325</v>
      </c>
      <c r="K11" s="41">
        <v>1.3323</v>
      </c>
      <c r="L11" s="41">
        <v>1.3326</v>
      </c>
      <c r="M11" s="42">
        <f t="shared" si="2"/>
        <v>1.3324666666666667</v>
      </c>
      <c r="N11" s="41">
        <v>1.3327</v>
      </c>
    </row>
    <row r="12" spans="1:14" x14ac:dyDescent="0.25">
      <c r="A12" s="25">
        <v>3</v>
      </c>
      <c r="B12" s="26">
        <v>1</v>
      </c>
      <c r="C12" s="26">
        <v>5</v>
      </c>
      <c r="D12" s="27">
        <f>B12*Destilazioa!$B$7 + C12*Destilazioa!$B$8*0.005</f>
        <v>1.01475</v>
      </c>
      <c r="E12" s="27">
        <f>C12*(Destilazioa!$B$8*Destilazioa!$D$8/100)</f>
        <v>3.93025</v>
      </c>
      <c r="F12" s="27">
        <f>D12/Destilazioa!$C$7</f>
        <v>5.6327184478953421E-2</v>
      </c>
      <c r="G12" s="27">
        <f>E12/Destilazioa!$C$8</f>
        <v>8.5310397221619275E-2</v>
      </c>
      <c r="H12" s="27">
        <f t="shared" si="0"/>
        <v>0.39768530218223619</v>
      </c>
      <c r="I12" s="27">
        <f t="shared" si="1"/>
        <v>0.60231469781776381</v>
      </c>
      <c r="J12" s="40">
        <v>1.3628</v>
      </c>
      <c r="K12" s="41">
        <v>1.3637999999999999</v>
      </c>
      <c r="L12" s="41">
        <v>1.3637999999999999</v>
      </c>
      <c r="M12" s="43">
        <f t="shared" si="2"/>
        <v>1.3634666666666666</v>
      </c>
      <c r="N12" s="41">
        <v>1.3642000000000001</v>
      </c>
    </row>
    <row r="13" spans="1:14" x14ac:dyDescent="0.25">
      <c r="A13" s="25">
        <v>4</v>
      </c>
      <c r="B13" s="26">
        <v>2</v>
      </c>
      <c r="C13" s="26">
        <v>4</v>
      </c>
      <c r="D13" s="27">
        <f>B13*Destilazioa!$B$7 + C13*Destilazioa!$B$8*0.005</f>
        <v>2.0057999999999998</v>
      </c>
      <c r="E13" s="27">
        <f>C13*(Destilazioa!$B$8*Destilazioa!$D$8/100)</f>
        <v>3.1442000000000001</v>
      </c>
      <c r="F13" s="27">
        <f>D13/Destilazioa!$C$7</f>
        <v>0.11133881904694236</v>
      </c>
      <c r="G13" s="27">
        <f>E13/Destilazioa!$C$8</f>
        <v>6.8248317777295425E-2</v>
      </c>
      <c r="H13" s="27">
        <f t="shared" si="0"/>
        <v>0.61997101248910635</v>
      </c>
      <c r="I13" s="27">
        <f t="shared" si="1"/>
        <v>0.38002898751089376</v>
      </c>
      <c r="J13" s="40">
        <v>1.3613999999999999</v>
      </c>
      <c r="K13" s="41">
        <v>1.3622000000000001</v>
      </c>
      <c r="L13" s="41"/>
      <c r="M13" s="43">
        <f t="shared" si="2"/>
        <v>1.3618000000000001</v>
      </c>
      <c r="N13" s="41">
        <v>1.3629</v>
      </c>
    </row>
    <row r="14" spans="1:14" x14ac:dyDescent="0.25">
      <c r="A14" s="25">
        <v>5</v>
      </c>
      <c r="B14" s="26">
        <v>3</v>
      </c>
      <c r="C14" s="26">
        <v>3</v>
      </c>
      <c r="D14" s="27">
        <f>B14*Destilazioa!$B$7 + C14*Destilazioa!$B$8*0.005</f>
        <v>2.9968499999999998</v>
      </c>
      <c r="E14" s="27">
        <f>C14*(Destilazioa!$B$8*Destilazioa!$D$8/100)</f>
        <v>2.3581500000000002</v>
      </c>
      <c r="F14" s="27">
        <f>D14/Destilazioa!$C$7</f>
        <v>0.16635045361493131</v>
      </c>
      <c r="G14" s="27">
        <f>E14/Destilazioa!$C$8</f>
        <v>5.1186238332971569E-2</v>
      </c>
      <c r="H14" s="27">
        <f t="shared" si="0"/>
        <v>0.76470066785225377</v>
      </c>
      <c r="I14" s="27">
        <f t="shared" si="1"/>
        <v>0.23529933214774632</v>
      </c>
      <c r="J14" s="40">
        <v>1.3581000000000001</v>
      </c>
      <c r="K14" s="41">
        <v>1.3576999999999999</v>
      </c>
      <c r="L14" s="41"/>
      <c r="M14" s="42">
        <f t="shared" si="2"/>
        <v>1.3578999999999999</v>
      </c>
      <c r="N14" s="41">
        <v>1.3581000000000001</v>
      </c>
    </row>
    <row r="15" spans="1:14" x14ac:dyDescent="0.25">
      <c r="A15" s="25">
        <v>6</v>
      </c>
      <c r="B15" s="26">
        <v>4</v>
      </c>
      <c r="C15" s="26">
        <v>2</v>
      </c>
      <c r="D15" s="27">
        <f>B15*Destilazioa!$B$7 + C15*Destilazioa!$B$8*0.005</f>
        <v>3.9878999999999998</v>
      </c>
      <c r="E15" s="27">
        <f>C15*(Destilazioa!$B$8*Destilazioa!$D$8/100)</f>
        <v>1.5721000000000001</v>
      </c>
      <c r="F15" s="27">
        <f>D15/Destilazioa!$C$7</f>
        <v>0.22136208818292025</v>
      </c>
      <c r="G15" s="27">
        <f>E15/Destilazioa!$C$8</f>
        <v>3.4124158888647713E-2</v>
      </c>
      <c r="H15" s="27">
        <f t="shared" si="0"/>
        <v>0.86643445868501601</v>
      </c>
      <c r="I15" s="27">
        <f t="shared" si="1"/>
        <v>0.13356554131498397</v>
      </c>
      <c r="J15" s="40">
        <v>1.3512</v>
      </c>
      <c r="K15" s="41">
        <v>1.3503000000000001</v>
      </c>
      <c r="L15" s="41"/>
      <c r="M15" s="42">
        <f t="shared" si="2"/>
        <v>1.3507500000000001</v>
      </c>
      <c r="N15" s="41">
        <v>1.3512999999999999</v>
      </c>
    </row>
    <row r="16" spans="1:14" x14ac:dyDescent="0.25">
      <c r="A16" s="44">
        <v>7</v>
      </c>
      <c r="B16" s="45">
        <v>5</v>
      </c>
      <c r="C16" s="45">
        <v>1</v>
      </c>
      <c r="D16" s="46">
        <f>B16*Destilazioa!$B$7 + C16*Destilazioa!$B$8*0.005</f>
        <v>4.9789499999999993</v>
      </c>
      <c r="E16" s="46">
        <f>C16*(Destilazioa!$B$8*Destilazioa!$D$8/100)</f>
        <v>0.78605000000000003</v>
      </c>
      <c r="F16" s="46">
        <f>D16/Destilazioa!$C$7</f>
        <v>0.27637372275090916</v>
      </c>
      <c r="G16" s="46">
        <f>E16/Destilazioa!$C$8</f>
        <v>1.7062079444323856E-2</v>
      </c>
      <c r="H16" s="46">
        <f t="shared" si="0"/>
        <v>0.94185413192023559</v>
      </c>
      <c r="I16" s="46">
        <f t="shared" si="1"/>
        <v>5.8145868079764386E-2</v>
      </c>
      <c r="J16" s="47">
        <v>1.3416999999999999</v>
      </c>
      <c r="K16" s="48">
        <v>1.3415999999999999</v>
      </c>
      <c r="L16" s="48"/>
      <c r="M16" s="49">
        <f t="shared" si="2"/>
        <v>1.34165</v>
      </c>
      <c r="N16" s="48">
        <v>1.3407</v>
      </c>
    </row>
  </sheetData>
  <mergeCells count="16">
    <mergeCell ref="A4:N4"/>
    <mergeCell ref="D8:D9"/>
    <mergeCell ref="E8:E9"/>
    <mergeCell ref="F8:F9"/>
    <mergeCell ref="J7:N7"/>
    <mergeCell ref="M8:M9"/>
    <mergeCell ref="N8:N9"/>
    <mergeCell ref="G8:G9"/>
    <mergeCell ref="H8:H9"/>
    <mergeCell ref="I8:I9"/>
    <mergeCell ref="J8:J9"/>
    <mergeCell ref="K8:K9"/>
    <mergeCell ref="L8:L9"/>
    <mergeCell ref="A8:A9"/>
    <mergeCell ref="B8:B9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Estudiantes</vt:lpstr>
      <vt:lpstr>Ikasleak</vt:lpstr>
      <vt:lpstr>Destilazioa</vt:lpstr>
      <vt:lpstr>Zinetika</vt:lpstr>
      <vt:lpstr>Calibración RI Destilación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iaporisi</dc:creator>
  <cp:keywords/>
  <dc:description/>
  <cp:lastModifiedBy>Valle</cp:lastModifiedBy>
  <cp:revision/>
  <dcterms:created xsi:type="dcterms:W3CDTF">2015-07-07T13:34:38Z</dcterms:created>
  <dcterms:modified xsi:type="dcterms:W3CDTF">2018-05-17T20:04:58Z</dcterms:modified>
  <cp:category/>
  <cp:contentStatus/>
</cp:coreProperties>
</file>